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nook\Documents\Popcorn\Resources for 2025 Sale\"/>
    </mc:Choice>
  </mc:AlternateContent>
  <xr:revisionPtr revIDLastSave="0" documentId="13_ncr:1_{E1B49363-82C4-4E5E-88C8-79F6E774C87C}" xr6:coauthVersionLast="47" xr6:coauthVersionMax="47" xr10:uidLastSave="{00000000-0000-0000-0000-000000000000}"/>
  <bookViews>
    <workbookView xWindow="28680" yWindow="-120" windowWidth="29040" windowHeight="15720" xr2:uid="{4554896A-2483-4DAC-A28E-955901016CF5}"/>
  </bookViews>
  <sheets>
    <sheet name="Show &amp; Deliver Kit" sheetId="2" r:id="rId1"/>
    <sheet name="Storefront " sheetId="1" r:id="rId2"/>
    <sheet name="Final Order" sheetId="3" r:id="rId3"/>
    <sheet name="Data" sheetId="5" state="hidden" r:id="rId4"/>
  </sheets>
  <definedNames>
    <definedName name="_xlnm.Print_Area" localSheetId="2">'Final Order'!$B$2:$I$29</definedName>
    <definedName name="_xlnm.Print_Area" localSheetId="0">'Show &amp; Deliver Kit'!$B$4:$J$29</definedName>
    <definedName name="_xlnm.Print_Area" localSheetId="1">'Storefront '!$B$3:$J$23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" l="1"/>
  <c r="H10" i="2"/>
  <c r="C11" i="2" s="1"/>
  <c r="Q2" i="5"/>
  <c r="Q3" i="5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K64" i="5" l="1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M107" i="5" s="1"/>
  <c r="N107" i="5" s="1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63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10" i="5"/>
  <c r="K3" i="5"/>
  <c r="K4" i="5"/>
  <c r="K5" i="5"/>
  <c r="K6" i="5"/>
  <c r="K7" i="5"/>
  <c r="K8" i="5"/>
  <c r="K9" i="5"/>
  <c r="K2" i="5"/>
  <c r="J2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R107" i="5"/>
  <c r="M12" i="5"/>
  <c r="N12" i="5" s="1"/>
  <c r="R12" i="5"/>
  <c r="S12" i="5" s="1"/>
  <c r="T12" i="5" s="1"/>
  <c r="S107" i="5" l="1"/>
  <c r="T107" i="5" s="1"/>
  <c r="R62" i="5"/>
  <c r="S62" i="5" s="1"/>
  <c r="T62" i="5" s="1"/>
  <c r="R134" i="5"/>
  <c r="S134" i="5" s="1"/>
  <c r="T134" i="5" s="1"/>
  <c r="R133" i="5"/>
  <c r="R130" i="5"/>
  <c r="S130" i="5" s="1"/>
  <c r="T130" i="5" s="1"/>
  <c r="R128" i="5"/>
  <c r="R126" i="5"/>
  <c r="S126" i="5" s="1"/>
  <c r="T126" i="5" s="1"/>
  <c r="R124" i="5"/>
  <c r="R122" i="5"/>
  <c r="S122" i="5" s="1"/>
  <c r="T122" i="5" s="1"/>
  <c r="R120" i="5"/>
  <c r="R118" i="5"/>
  <c r="S118" i="5" s="1"/>
  <c r="T118" i="5" s="1"/>
  <c r="M116" i="5"/>
  <c r="N116" i="5" s="1"/>
  <c r="R114" i="5"/>
  <c r="S114" i="5" s="1"/>
  <c r="T114" i="5" s="1"/>
  <c r="R113" i="5"/>
  <c r="S113" i="5" s="1"/>
  <c r="T113" i="5" s="1"/>
  <c r="R110" i="5"/>
  <c r="S110" i="5" s="1"/>
  <c r="T110" i="5" s="1"/>
  <c r="R109" i="5"/>
  <c r="S109" i="5" s="1"/>
  <c r="T109" i="5" s="1"/>
  <c r="R105" i="5"/>
  <c r="S105" i="5" s="1"/>
  <c r="T105" i="5" s="1"/>
  <c r="R104" i="5"/>
  <c r="S104" i="5" s="1"/>
  <c r="T104" i="5" s="1"/>
  <c r="R101" i="5"/>
  <c r="S101" i="5" s="1"/>
  <c r="T101" i="5" s="1"/>
  <c r="R97" i="5"/>
  <c r="S97" i="5" s="1"/>
  <c r="T97" i="5" s="1"/>
  <c r="R93" i="5"/>
  <c r="S93" i="5" s="1"/>
  <c r="T93" i="5" s="1"/>
  <c r="R92" i="5"/>
  <c r="S92" i="5" s="1"/>
  <c r="T92" i="5" s="1"/>
  <c r="R89" i="5"/>
  <c r="S89" i="5" s="1"/>
  <c r="T89" i="5" s="1"/>
  <c r="R88" i="5"/>
  <c r="S88" i="5" s="1"/>
  <c r="T88" i="5" s="1"/>
  <c r="R87" i="5"/>
  <c r="R85" i="5"/>
  <c r="S85" i="5" s="1"/>
  <c r="T85" i="5" s="1"/>
  <c r="R84" i="5"/>
  <c r="S84" i="5" s="1"/>
  <c r="T84" i="5" s="1"/>
  <c r="R83" i="5"/>
  <c r="R81" i="5"/>
  <c r="S81" i="5" s="1"/>
  <c r="T81" i="5" s="1"/>
  <c r="R80" i="5"/>
  <c r="S80" i="5" s="1"/>
  <c r="T80" i="5" s="1"/>
  <c r="R79" i="5"/>
  <c r="R77" i="5"/>
  <c r="S77" i="5" s="1"/>
  <c r="T77" i="5" s="1"/>
  <c r="R75" i="5"/>
  <c r="S75" i="5" s="1"/>
  <c r="T75" i="5" s="1"/>
  <c r="R76" i="5"/>
  <c r="R73" i="5"/>
  <c r="S73" i="5" s="1"/>
  <c r="T73" i="5" s="1"/>
  <c r="R72" i="5"/>
  <c r="S72" i="5" s="1"/>
  <c r="T72" i="5" s="1"/>
  <c r="R69" i="5"/>
  <c r="S69" i="5" s="1"/>
  <c r="T69" i="5" s="1"/>
  <c r="R68" i="5"/>
  <c r="R64" i="5"/>
  <c r="S64" i="5" s="1"/>
  <c r="T64" i="5" s="1"/>
  <c r="R63" i="5"/>
  <c r="S63" i="5" s="1"/>
  <c r="T63" i="5" s="1"/>
  <c r="R59" i="5"/>
  <c r="S59" i="5" s="1"/>
  <c r="T59" i="5" s="1"/>
  <c r="R58" i="5"/>
  <c r="S58" i="5" s="1"/>
  <c r="T58" i="5" s="1"/>
  <c r="R55" i="5"/>
  <c r="S55" i="5" s="1"/>
  <c r="T55" i="5" s="1"/>
  <c r="R54" i="5"/>
  <c r="S54" i="5" s="1"/>
  <c r="T54" i="5" s="1"/>
  <c r="R51" i="5"/>
  <c r="S51" i="5" s="1"/>
  <c r="T51" i="5" s="1"/>
  <c r="R50" i="5"/>
  <c r="S50" i="5" s="1"/>
  <c r="T50" i="5" s="1"/>
  <c r="R47" i="5"/>
  <c r="S47" i="5" s="1"/>
  <c r="T47" i="5" s="1"/>
  <c r="R46" i="5"/>
  <c r="S46" i="5" s="1"/>
  <c r="T46" i="5" s="1"/>
  <c r="R43" i="5"/>
  <c r="S43" i="5" s="1"/>
  <c r="T43" i="5" s="1"/>
  <c r="R42" i="5"/>
  <c r="S42" i="5" s="1"/>
  <c r="T42" i="5" s="1"/>
  <c r="R39" i="5"/>
  <c r="S39" i="5" s="1"/>
  <c r="T39" i="5" s="1"/>
  <c r="R38" i="5"/>
  <c r="S38" i="5" s="1"/>
  <c r="T38" i="5" s="1"/>
  <c r="R35" i="5"/>
  <c r="S35" i="5" s="1"/>
  <c r="T35" i="5" s="1"/>
  <c r="R34" i="5"/>
  <c r="S34" i="5" s="1"/>
  <c r="T34" i="5" s="1"/>
  <c r="R31" i="5"/>
  <c r="S31" i="5" s="1"/>
  <c r="T31" i="5" s="1"/>
  <c r="R30" i="5"/>
  <c r="S30" i="5" s="1"/>
  <c r="T30" i="5" s="1"/>
  <c r="R27" i="5"/>
  <c r="S27" i="5" s="1"/>
  <c r="T27" i="5" s="1"/>
  <c r="R26" i="5"/>
  <c r="S26" i="5" s="1"/>
  <c r="T26" i="5" s="1"/>
  <c r="R23" i="5"/>
  <c r="S23" i="5" s="1"/>
  <c r="T23" i="5" s="1"/>
  <c r="R22" i="5"/>
  <c r="S22" i="5" s="1"/>
  <c r="T22" i="5" s="1"/>
  <c r="R19" i="5"/>
  <c r="S19" i="5" s="1"/>
  <c r="T19" i="5" s="1"/>
  <c r="R18" i="5"/>
  <c r="S18" i="5" s="1"/>
  <c r="T18" i="5" s="1"/>
  <c r="R15" i="5"/>
  <c r="S15" i="5" s="1"/>
  <c r="T15" i="5" s="1"/>
  <c r="R14" i="5"/>
  <c r="S14" i="5" s="1"/>
  <c r="T14" i="5" s="1"/>
  <c r="R10" i="5"/>
  <c r="S10" i="5" s="1"/>
  <c r="T10" i="5" s="1"/>
  <c r="R6" i="5"/>
  <c r="S6" i="5" s="1"/>
  <c r="T6" i="5" s="1"/>
  <c r="R2" i="5"/>
  <c r="S2" i="5" s="1"/>
  <c r="T2" i="5" s="1"/>
  <c r="M58" i="5" l="1"/>
  <c r="N58" i="5" s="1"/>
  <c r="M76" i="5"/>
  <c r="N76" i="5" s="1"/>
  <c r="M83" i="5"/>
  <c r="N83" i="5" s="1"/>
  <c r="M91" i="5"/>
  <c r="N91" i="5" s="1"/>
  <c r="M103" i="5"/>
  <c r="N103" i="5" s="1"/>
  <c r="M108" i="5"/>
  <c r="N108" i="5" s="1"/>
  <c r="M112" i="5"/>
  <c r="N112" i="5" s="1"/>
  <c r="M62" i="5"/>
  <c r="N62" i="5" s="1"/>
  <c r="M21" i="5"/>
  <c r="N21" i="5" s="1"/>
  <c r="M25" i="5"/>
  <c r="N25" i="5" s="1"/>
  <c r="M29" i="5"/>
  <c r="N29" i="5" s="1"/>
  <c r="M37" i="5"/>
  <c r="N37" i="5" s="1"/>
  <c r="M45" i="5"/>
  <c r="N45" i="5" s="1"/>
  <c r="M53" i="5"/>
  <c r="N53" i="5" s="1"/>
  <c r="M57" i="5"/>
  <c r="N57" i="5" s="1"/>
  <c r="M70" i="5"/>
  <c r="N70" i="5" s="1"/>
  <c r="M74" i="5"/>
  <c r="N74" i="5" s="1"/>
  <c r="M86" i="5"/>
  <c r="N86" i="5" s="1"/>
  <c r="M90" i="5"/>
  <c r="N90" i="5" s="1"/>
  <c r="M94" i="5"/>
  <c r="N94" i="5" s="1"/>
  <c r="M102" i="5"/>
  <c r="N102" i="5" s="1"/>
  <c r="M106" i="5"/>
  <c r="N106" i="5" s="1"/>
  <c r="M111" i="5"/>
  <c r="N111" i="5" s="1"/>
  <c r="M115" i="5"/>
  <c r="N115" i="5" s="1"/>
  <c r="M51" i="5"/>
  <c r="N51" i="5" s="1"/>
  <c r="M75" i="5"/>
  <c r="N75" i="5" s="1"/>
  <c r="M84" i="5"/>
  <c r="N84" i="5" s="1"/>
  <c r="M136" i="5"/>
  <c r="N136" i="5" s="1"/>
  <c r="M135" i="5"/>
  <c r="N135" i="5" s="1"/>
  <c r="M14" i="5"/>
  <c r="N14" i="5" s="1"/>
  <c r="M18" i="5"/>
  <c r="N18" i="5" s="1"/>
  <c r="M3" i="5"/>
  <c r="M11" i="5"/>
  <c r="N11" i="5" s="1"/>
  <c r="M20" i="5"/>
  <c r="N20" i="5" s="1"/>
  <c r="M24" i="5"/>
  <c r="N24" i="5" s="1"/>
  <c r="M36" i="5"/>
  <c r="N36" i="5" s="1"/>
  <c r="M40" i="5"/>
  <c r="N40" i="5" s="1"/>
  <c r="M81" i="5"/>
  <c r="N81" i="5" s="1"/>
  <c r="M32" i="5"/>
  <c r="N32" i="5" s="1"/>
  <c r="M48" i="5"/>
  <c r="N48" i="5" s="1"/>
  <c r="M56" i="5"/>
  <c r="N56" i="5" s="1"/>
  <c r="M4" i="5"/>
  <c r="N4" i="5" s="1"/>
  <c r="M17" i="5"/>
  <c r="N17" i="5" s="1"/>
  <c r="M26" i="5"/>
  <c r="N26" i="5" s="1"/>
  <c r="M34" i="5"/>
  <c r="N34" i="5" s="1"/>
  <c r="M42" i="5"/>
  <c r="N42" i="5" s="1"/>
  <c r="M50" i="5"/>
  <c r="N50" i="5" s="1"/>
  <c r="M54" i="5"/>
  <c r="N54" i="5" s="1"/>
  <c r="M55" i="5"/>
  <c r="N55" i="5" s="1"/>
  <c r="M59" i="5"/>
  <c r="N59" i="5" s="1"/>
  <c r="M68" i="5"/>
  <c r="N68" i="5" s="1"/>
  <c r="M73" i="5"/>
  <c r="N73" i="5" s="1"/>
  <c r="M78" i="5"/>
  <c r="N78" i="5" s="1"/>
  <c r="M82" i="5"/>
  <c r="N82" i="5" s="1"/>
  <c r="M89" i="5"/>
  <c r="N89" i="5" s="1"/>
  <c r="M92" i="5"/>
  <c r="N92" i="5" s="1"/>
  <c r="M109" i="5"/>
  <c r="N109" i="5" s="1"/>
  <c r="M113" i="5"/>
  <c r="N113" i="5" s="1"/>
  <c r="M133" i="5"/>
  <c r="N133" i="5" s="1"/>
  <c r="M134" i="5"/>
  <c r="N134" i="5" s="1"/>
  <c r="M15" i="5"/>
  <c r="N15" i="5" s="1"/>
  <c r="M61" i="5"/>
  <c r="N61" i="5" s="1"/>
  <c r="M98" i="5"/>
  <c r="N98" i="5" s="1"/>
  <c r="M31" i="5"/>
  <c r="N31" i="5" s="1"/>
  <c r="M47" i="5"/>
  <c r="N47" i="5" s="1"/>
  <c r="M52" i="5"/>
  <c r="N52" i="5" s="1"/>
  <c r="M69" i="5"/>
  <c r="N69" i="5" s="1"/>
  <c r="M77" i="5"/>
  <c r="N77" i="5" s="1"/>
  <c r="M85" i="5"/>
  <c r="N85" i="5" s="1"/>
  <c r="M101" i="5"/>
  <c r="N101" i="5" s="1"/>
  <c r="M66" i="5"/>
  <c r="N66" i="5" s="1"/>
  <c r="M7" i="5"/>
  <c r="N7" i="5" s="1"/>
  <c r="M10" i="5"/>
  <c r="N10" i="5" s="1"/>
  <c r="M16" i="5"/>
  <c r="N16" i="5" s="1"/>
  <c r="M23" i="5"/>
  <c r="N23" i="5" s="1"/>
  <c r="M28" i="5"/>
  <c r="N28" i="5" s="1"/>
  <c r="M39" i="5"/>
  <c r="N39" i="5" s="1"/>
  <c r="M44" i="5"/>
  <c r="N44" i="5" s="1"/>
  <c r="M49" i="5"/>
  <c r="N49" i="5" s="1"/>
  <c r="M64" i="5"/>
  <c r="N64" i="5" s="1"/>
  <c r="M72" i="5"/>
  <c r="N72" i="5" s="1"/>
  <c r="M79" i="5"/>
  <c r="N79" i="5" s="1"/>
  <c r="M80" i="5"/>
  <c r="N80" i="5" s="1"/>
  <c r="M87" i="5"/>
  <c r="N87" i="5" s="1"/>
  <c r="M88" i="5"/>
  <c r="N88" i="5" s="1"/>
  <c r="M95" i="5"/>
  <c r="N95" i="5" s="1"/>
  <c r="M104" i="5"/>
  <c r="N104" i="5" s="1"/>
  <c r="M119" i="5"/>
  <c r="N119" i="5" s="1"/>
  <c r="M123" i="5"/>
  <c r="N123" i="5" s="1"/>
  <c r="M127" i="5"/>
  <c r="N127" i="5" s="1"/>
  <c r="M131" i="5"/>
  <c r="N131" i="5" s="1"/>
  <c r="M6" i="5"/>
  <c r="N6" i="5" s="1"/>
  <c r="R9" i="5"/>
  <c r="S9" i="5" s="1"/>
  <c r="T9" i="5" s="1"/>
  <c r="M60" i="5"/>
  <c r="N60" i="5" s="1"/>
  <c r="M97" i="5"/>
  <c r="N97" i="5" s="1"/>
  <c r="R100" i="5"/>
  <c r="S100" i="5" s="1"/>
  <c r="T100" i="5" s="1"/>
  <c r="M122" i="5"/>
  <c r="N122" i="5" s="1"/>
  <c r="M2" i="5"/>
  <c r="N2" i="5" s="1"/>
  <c r="R5" i="5"/>
  <c r="S5" i="5" s="1"/>
  <c r="T5" i="5" s="1"/>
  <c r="M9" i="5"/>
  <c r="N9" i="5" s="1"/>
  <c r="M13" i="5"/>
  <c r="N13" i="5" s="1"/>
  <c r="M19" i="5"/>
  <c r="N19" i="5" s="1"/>
  <c r="M27" i="5"/>
  <c r="N27" i="5" s="1"/>
  <c r="M33" i="5"/>
  <c r="N33" i="5" s="1"/>
  <c r="M35" i="5"/>
  <c r="N35" i="5" s="1"/>
  <c r="M41" i="5"/>
  <c r="N41" i="5" s="1"/>
  <c r="M43" i="5"/>
  <c r="N43" i="5" s="1"/>
  <c r="S68" i="5"/>
  <c r="T68" i="5" s="1"/>
  <c r="M71" i="5"/>
  <c r="N71" i="5" s="1"/>
  <c r="M93" i="5"/>
  <c r="N93" i="5" s="1"/>
  <c r="R96" i="5"/>
  <c r="S96" i="5" s="1"/>
  <c r="T96" i="5" s="1"/>
  <c r="M100" i="5"/>
  <c r="N100" i="5" s="1"/>
  <c r="M110" i="5"/>
  <c r="N110" i="5" s="1"/>
  <c r="M114" i="5"/>
  <c r="N114" i="5" s="1"/>
  <c r="R117" i="5"/>
  <c r="S117" i="5" s="1"/>
  <c r="T117" i="5" s="1"/>
  <c r="R121" i="5"/>
  <c r="S121" i="5" s="1"/>
  <c r="T121" i="5" s="1"/>
  <c r="R125" i="5"/>
  <c r="S125" i="5" s="1"/>
  <c r="T125" i="5" s="1"/>
  <c r="R129" i="5"/>
  <c r="S129" i="5" s="1"/>
  <c r="T129" i="5" s="1"/>
  <c r="S133" i="5"/>
  <c r="T133" i="5" s="1"/>
  <c r="M65" i="5"/>
  <c r="N65" i="5" s="1"/>
  <c r="M118" i="5"/>
  <c r="N118" i="5" s="1"/>
  <c r="M126" i="5"/>
  <c r="N126" i="5" s="1"/>
  <c r="M130" i="5"/>
  <c r="N130" i="5" s="1"/>
  <c r="M5" i="5"/>
  <c r="N5" i="5" s="1"/>
  <c r="M8" i="5"/>
  <c r="N8" i="5" s="1"/>
  <c r="M22" i="5"/>
  <c r="N22" i="5" s="1"/>
  <c r="M30" i="5"/>
  <c r="N30" i="5" s="1"/>
  <c r="M38" i="5"/>
  <c r="N38" i="5" s="1"/>
  <c r="M46" i="5"/>
  <c r="N46" i="5" s="1"/>
  <c r="M63" i="5"/>
  <c r="N63" i="5" s="1"/>
  <c r="M67" i="5"/>
  <c r="N67" i="5" s="1"/>
  <c r="M96" i="5"/>
  <c r="N96" i="5" s="1"/>
  <c r="M99" i="5"/>
  <c r="N99" i="5" s="1"/>
  <c r="M105" i="5"/>
  <c r="N105" i="5" s="1"/>
  <c r="R112" i="5"/>
  <c r="S112" i="5" s="1"/>
  <c r="T112" i="5" s="1"/>
  <c r="M117" i="5"/>
  <c r="N117" i="5" s="1"/>
  <c r="M120" i="5"/>
  <c r="N120" i="5" s="1"/>
  <c r="M121" i="5"/>
  <c r="N121" i="5" s="1"/>
  <c r="M124" i="5"/>
  <c r="N124" i="5" s="1"/>
  <c r="M125" i="5"/>
  <c r="N125" i="5" s="1"/>
  <c r="M128" i="5"/>
  <c r="N128" i="5" s="1"/>
  <c r="M129" i="5"/>
  <c r="N129" i="5" s="1"/>
  <c r="M132" i="5"/>
  <c r="N132" i="5" s="1"/>
  <c r="R56" i="5"/>
  <c r="S56" i="5" s="1"/>
  <c r="T56" i="5" s="1"/>
  <c r="R65" i="5"/>
  <c r="S65" i="5" s="1"/>
  <c r="T65" i="5" s="1"/>
  <c r="R3" i="5"/>
  <c r="S3" i="5" s="1"/>
  <c r="T3" i="5" s="1"/>
  <c r="R7" i="5"/>
  <c r="S7" i="5" s="1"/>
  <c r="T7" i="5" s="1"/>
  <c r="R11" i="5"/>
  <c r="S11" i="5" s="1"/>
  <c r="T11" i="5" s="1"/>
  <c r="R16" i="5"/>
  <c r="S16" i="5" s="1"/>
  <c r="T16" i="5" s="1"/>
  <c r="R20" i="5"/>
  <c r="S20" i="5" s="1"/>
  <c r="T20" i="5" s="1"/>
  <c r="R21" i="5"/>
  <c r="S21" i="5" s="1"/>
  <c r="T21" i="5" s="1"/>
  <c r="R25" i="5"/>
  <c r="S25" i="5" s="1"/>
  <c r="T25" i="5" s="1"/>
  <c r="R29" i="5"/>
  <c r="S29" i="5" s="1"/>
  <c r="T29" i="5" s="1"/>
  <c r="R33" i="5"/>
  <c r="S33" i="5" s="1"/>
  <c r="T33" i="5" s="1"/>
  <c r="R37" i="5"/>
  <c r="S37" i="5" s="1"/>
  <c r="T37" i="5" s="1"/>
  <c r="R41" i="5"/>
  <c r="S41" i="5" s="1"/>
  <c r="T41" i="5" s="1"/>
  <c r="R45" i="5"/>
  <c r="S45" i="5" s="1"/>
  <c r="T45" i="5" s="1"/>
  <c r="R49" i="5"/>
  <c r="S49" i="5" s="1"/>
  <c r="T49" i="5" s="1"/>
  <c r="R4" i="5"/>
  <c r="S4" i="5" s="1"/>
  <c r="T4" i="5" s="1"/>
  <c r="R8" i="5"/>
  <c r="S8" i="5" s="1"/>
  <c r="T8" i="5" s="1"/>
  <c r="R13" i="5"/>
  <c r="S13" i="5" s="1"/>
  <c r="T13" i="5" s="1"/>
  <c r="R17" i="5"/>
  <c r="S17" i="5" s="1"/>
  <c r="T17" i="5" s="1"/>
  <c r="R52" i="5"/>
  <c r="S52" i="5" s="1"/>
  <c r="T52" i="5" s="1"/>
  <c r="R60" i="5"/>
  <c r="S60" i="5" s="1"/>
  <c r="T60" i="5" s="1"/>
  <c r="R48" i="5"/>
  <c r="S48" i="5" s="1"/>
  <c r="T48" i="5" s="1"/>
  <c r="R66" i="5"/>
  <c r="S66" i="5" s="1"/>
  <c r="T66" i="5" s="1"/>
  <c r="R70" i="5"/>
  <c r="S70" i="5" s="1"/>
  <c r="T70" i="5" s="1"/>
  <c r="R74" i="5"/>
  <c r="S74" i="5" s="1"/>
  <c r="T74" i="5" s="1"/>
  <c r="S76" i="5"/>
  <c r="T76" i="5" s="1"/>
  <c r="R78" i="5"/>
  <c r="S78" i="5" s="1"/>
  <c r="T78" i="5" s="1"/>
  <c r="S79" i="5"/>
  <c r="T79" i="5" s="1"/>
  <c r="R82" i="5"/>
  <c r="S82" i="5" s="1"/>
  <c r="T82" i="5" s="1"/>
  <c r="S83" i="5"/>
  <c r="T83" i="5" s="1"/>
  <c r="R86" i="5"/>
  <c r="S86" i="5" s="1"/>
  <c r="T86" i="5" s="1"/>
  <c r="S87" i="5"/>
  <c r="T87" i="5" s="1"/>
  <c r="R90" i="5"/>
  <c r="S90" i="5" s="1"/>
  <c r="T90" i="5" s="1"/>
  <c r="R94" i="5"/>
  <c r="S94" i="5" s="1"/>
  <c r="T94" i="5" s="1"/>
  <c r="R98" i="5"/>
  <c r="S98" i="5" s="1"/>
  <c r="T98" i="5" s="1"/>
  <c r="R102" i="5"/>
  <c r="S102" i="5" s="1"/>
  <c r="T102" i="5" s="1"/>
  <c r="R106" i="5"/>
  <c r="S106" i="5" s="1"/>
  <c r="T106" i="5" s="1"/>
  <c r="R111" i="5"/>
  <c r="S111" i="5" s="1"/>
  <c r="T111" i="5" s="1"/>
  <c r="R115" i="5"/>
  <c r="S115" i="5" s="1"/>
  <c r="T115" i="5" s="1"/>
  <c r="R119" i="5"/>
  <c r="S119" i="5" s="1"/>
  <c r="T119" i="5" s="1"/>
  <c r="S120" i="5"/>
  <c r="T120" i="5" s="1"/>
  <c r="R123" i="5"/>
  <c r="S123" i="5" s="1"/>
  <c r="T123" i="5" s="1"/>
  <c r="S124" i="5"/>
  <c r="T124" i="5" s="1"/>
  <c r="R127" i="5"/>
  <c r="S127" i="5" s="1"/>
  <c r="T127" i="5" s="1"/>
  <c r="S128" i="5"/>
  <c r="T128" i="5" s="1"/>
  <c r="R131" i="5"/>
  <c r="S131" i="5" s="1"/>
  <c r="T131" i="5" s="1"/>
  <c r="R135" i="5"/>
  <c r="S135" i="5" s="1"/>
  <c r="T135" i="5" s="1"/>
  <c r="R24" i="5"/>
  <c r="S24" i="5" s="1"/>
  <c r="T24" i="5" s="1"/>
  <c r="R28" i="5"/>
  <c r="S28" i="5" s="1"/>
  <c r="T28" i="5" s="1"/>
  <c r="R32" i="5"/>
  <c r="S32" i="5" s="1"/>
  <c r="T32" i="5" s="1"/>
  <c r="R36" i="5"/>
  <c r="S36" i="5" s="1"/>
  <c r="T36" i="5" s="1"/>
  <c r="R40" i="5"/>
  <c r="S40" i="5" s="1"/>
  <c r="T40" i="5" s="1"/>
  <c r="R44" i="5"/>
  <c r="S44" i="5" s="1"/>
  <c r="T44" i="5" s="1"/>
  <c r="R53" i="5"/>
  <c r="S53" i="5" s="1"/>
  <c r="T53" i="5" s="1"/>
  <c r="R57" i="5"/>
  <c r="S57" i="5" s="1"/>
  <c r="T57" i="5" s="1"/>
  <c r="R61" i="5"/>
  <c r="S61" i="5" s="1"/>
  <c r="T61" i="5" s="1"/>
  <c r="R67" i="5"/>
  <c r="S67" i="5" s="1"/>
  <c r="T67" i="5" s="1"/>
  <c r="R71" i="5"/>
  <c r="S71" i="5" s="1"/>
  <c r="T71" i="5" s="1"/>
  <c r="R91" i="5"/>
  <c r="S91" i="5" s="1"/>
  <c r="T91" i="5" s="1"/>
  <c r="R95" i="5"/>
  <c r="S95" i="5" s="1"/>
  <c r="T95" i="5" s="1"/>
  <c r="R99" i="5"/>
  <c r="S99" i="5" s="1"/>
  <c r="T99" i="5" s="1"/>
  <c r="R103" i="5"/>
  <c r="S103" i="5" s="1"/>
  <c r="T103" i="5" s="1"/>
  <c r="R108" i="5"/>
  <c r="S108" i="5" s="1"/>
  <c r="T108" i="5" s="1"/>
  <c r="R116" i="5"/>
  <c r="S116" i="5" s="1"/>
  <c r="T116" i="5" s="1"/>
  <c r="R132" i="5"/>
  <c r="S132" i="5" s="1"/>
  <c r="T132" i="5" s="1"/>
  <c r="R136" i="5"/>
  <c r="S136" i="5" s="1"/>
  <c r="T136" i="5" s="1"/>
  <c r="N3" i="5" l="1"/>
  <c r="D15" i="1"/>
  <c r="D8" i="3" s="1"/>
  <c r="E15" i="1"/>
  <c r="E18" i="1" s="1"/>
  <c r="E19" i="1" s="1"/>
  <c r="F15" i="1"/>
  <c r="F8" i="3" s="1"/>
  <c r="G15" i="1"/>
  <c r="G8" i="3" s="1"/>
  <c r="C15" i="1"/>
  <c r="C8" i="3" s="1"/>
  <c r="D14" i="2"/>
  <c r="E14" i="2"/>
  <c r="F14" i="2"/>
  <c r="G14" i="2"/>
  <c r="D22" i="2"/>
  <c r="D25" i="2" s="1"/>
  <c r="D26" i="2" s="1"/>
  <c r="D29" i="2" s="1"/>
  <c r="E22" i="2"/>
  <c r="E25" i="2" s="1"/>
  <c r="E26" i="2" s="1"/>
  <c r="E29" i="2" s="1"/>
  <c r="F22" i="2"/>
  <c r="F25" i="2" s="1"/>
  <c r="F26" i="2" s="1"/>
  <c r="F29" i="2" s="1"/>
  <c r="G22" i="2"/>
  <c r="G25" i="2" s="1"/>
  <c r="G26" i="2" s="1"/>
  <c r="G29" i="2" s="1"/>
  <c r="C22" i="2"/>
  <c r="C6" i="3" s="1"/>
  <c r="F11" i="2"/>
  <c r="D13" i="1"/>
  <c r="E13" i="1"/>
  <c r="F13" i="1"/>
  <c r="G13" i="1"/>
  <c r="C13" i="1"/>
  <c r="E6" i="3" l="1"/>
  <c r="G6" i="3"/>
  <c r="G10" i="3" s="1"/>
  <c r="G12" i="3" s="1"/>
  <c r="G14" i="3" s="1"/>
  <c r="D6" i="3"/>
  <c r="D10" i="3" s="1"/>
  <c r="D12" i="3" s="1"/>
  <c r="D14" i="3" s="1"/>
  <c r="C10" i="3"/>
  <c r="C12" i="3" s="1"/>
  <c r="C14" i="3" s="1"/>
  <c r="F6" i="3"/>
  <c r="F10" i="3" s="1"/>
  <c r="F12" i="3" s="1"/>
  <c r="F14" i="3" s="1"/>
  <c r="E8" i="3"/>
  <c r="I18" i="1"/>
  <c r="E20" i="1"/>
  <c r="E22" i="1"/>
  <c r="H18" i="1"/>
  <c r="G19" i="1" s="1"/>
  <c r="D18" i="1"/>
  <c r="D19" i="1" s="1"/>
  <c r="G18" i="1"/>
  <c r="C18" i="1"/>
  <c r="C19" i="1" s="1"/>
  <c r="F18" i="1"/>
  <c r="F19" i="1" s="1"/>
  <c r="F27" i="2"/>
  <c r="E27" i="2"/>
  <c r="G27" i="2"/>
  <c r="D27" i="2"/>
  <c r="H14" i="2"/>
  <c r="H22" i="2"/>
  <c r="C25" i="2"/>
  <c r="C26" i="2" s="1"/>
  <c r="G11" i="2"/>
  <c r="E11" i="2"/>
  <c r="D11" i="2"/>
  <c r="C12" i="2" l="1"/>
  <c r="D12" i="2"/>
  <c r="E12" i="2"/>
  <c r="F12" i="2"/>
  <c r="G12" i="2"/>
  <c r="C17" i="3"/>
  <c r="E10" i="3"/>
  <c r="E12" i="3" s="1"/>
  <c r="E14" i="3" s="1"/>
  <c r="C15" i="3"/>
  <c r="F17" i="3"/>
  <c r="F15" i="3"/>
  <c r="C20" i="1"/>
  <c r="C22" i="1"/>
  <c r="D22" i="1"/>
  <c r="D20" i="1"/>
  <c r="F20" i="1"/>
  <c r="F22" i="1"/>
  <c r="G22" i="1"/>
  <c r="G20" i="1"/>
  <c r="G15" i="3"/>
  <c r="G17" i="3"/>
  <c r="D15" i="3"/>
  <c r="D17" i="3"/>
  <c r="C29" i="2"/>
  <c r="C27" i="2"/>
  <c r="H27" i="2" s="1"/>
  <c r="H14" i="3" l="1"/>
  <c r="B20" i="3" s="1"/>
  <c r="E17" i="3"/>
  <c r="E15" i="3"/>
  <c r="H15" i="3" s="1"/>
  <c r="B23" i="3" s="1"/>
  <c r="H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Vavra</author>
  </authors>
  <commentList>
    <comment ref="B11" authorId="0" shapeId="0" xr:uid="{693BDE61-DF13-452E-8338-B6DDD60B572C}">
      <text>
        <r>
          <rPr>
            <sz val="9"/>
            <color indexed="81"/>
            <rFont val="Tahoma"/>
            <family val="2"/>
          </rPr>
          <t>Percentage of product mix of your kit selection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Vavra</author>
  </authors>
  <commentList>
    <comment ref="B14" authorId="0" shapeId="0" xr:uid="{F8828A19-3EB8-4E71-AE01-B414940A3BAE}">
      <text>
        <r>
          <rPr>
            <b/>
            <sz val="9"/>
            <color indexed="81"/>
            <rFont val="Tahoma"/>
            <family val="2"/>
          </rPr>
          <t>You will place your order in FULL cases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Vavra</author>
  </authors>
  <commentList>
    <comment ref="J1" authorId="0" shapeId="0" xr:uid="{2661AEC1-F084-417D-BD84-1028F8946A6A}">
      <text>
        <r>
          <rPr>
            <b/>
            <sz val="9"/>
            <color indexed="81"/>
            <rFont val="Tahoma"/>
            <family val="2"/>
          </rPr>
          <t>Brandon Vavra:</t>
        </r>
        <r>
          <rPr>
            <sz val="9"/>
            <color indexed="81"/>
            <rFont val="Tahoma"/>
            <family val="2"/>
          </rPr>
          <t xml:space="preserve">
Last year end +1</t>
        </r>
      </text>
    </comment>
    <comment ref="K1" authorId="0" shapeId="0" xr:uid="{C89BEA49-DAD8-4060-80E2-07183AA15BF9}">
      <text>
        <r>
          <rPr>
            <b/>
            <sz val="9"/>
            <color indexed="81"/>
            <rFont val="Tahoma"/>
            <family val="2"/>
          </rPr>
          <t>Brandon Vavra:</t>
        </r>
        <r>
          <rPr>
            <sz val="9"/>
            <color indexed="81"/>
            <rFont val="Tahoma"/>
            <family val="2"/>
          </rPr>
          <t xml:space="preserve">
Packs: 10 new from July
Troops/Crews/Ships: none</t>
        </r>
      </text>
    </comment>
    <comment ref="L1" authorId="0" shapeId="0" xr:uid="{09D7096A-B4BD-4E8A-B9D7-ED45F3C6A5AF}">
      <text>
        <r>
          <rPr>
            <b/>
            <sz val="9"/>
            <color indexed="81"/>
            <rFont val="Tahoma"/>
            <family val="2"/>
          </rPr>
          <t>Brandon Vavra:</t>
        </r>
        <r>
          <rPr>
            <sz val="9"/>
            <color indexed="81"/>
            <rFont val="Tahoma"/>
            <family val="2"/>
          </rPr>
          <t xml:space="preserve">
Packs: 15
Troops/Crews: 10
</t>
        </r>
      </text>
    </comment>
  </commentList>
</comments>
</file>

<file path=xl/sharedStrings.xml><?xml version="1.0" encoding="utf-8"?>
<sst xmlns="http://schemas.openxmlformats.org/spreadsheetml/2006/main" count="657" uniqueCount="348">
  <si>
    <t>White Cheddar</t>
  </si>
  <si>
    <t>Salted Caramel</t>
  </si>
  <si>
    <t>Containers/Case</t>
  </si>
  <si>
    <t>Price/Container</t>
  </si>
  <si>
    <t>Product</t>
  </si>
  <si>
    <t>Popping Corn</t>
  </si>
  <si>
    <t>Kettle Corn</t>
  </si>
  <si>
    <t>Butter Micro.</t>
  </si>
  <si>
    <t>Hours of Storefront (Show &amp; Sell) Scheduled</t>
  </si>
  <si>
    <t>Total Cointainer Need</t>
  </si>
  <si>
    <t>Containers/Scout</t>
  </si>
  <si>
    <t>Value/Scout</t>
  </si>
  <si>
    <t>Number of Kits</t>
  </si>
  <si>
    <t>Total Containers Needed</t>
  </si>
  <si>
    <t>Cases Needed</t>
  </si>
  <si>
    <t>Value of Order</t>
  </si>
  <si>
    <t>Excess Containers</t>
  </si>
  <si>
    <t>Total</t>
  </si>
  <si>
    <t>Cases to Order</t>
  </si>
  <si>
    <t>Step 1 - Build your kit.</t>
  </si>
  <si>
    <t>Fill in the GREEN boxes below with the number of INDIVIDUAL CONTAINERS of each product you would like in each kit.</t>
  </si>
  <si>
    <t>Step 2 - How many kits?</t>
  </si>
  <si>
    <t>Fill in the GREEN box below with how many kits you are going to distribute.</t>
  </si>
  <si>
    <t>Show &amp; Deliver Need</t>
  </si>
  <si>
    <t>Storefront Need</t>
  </si>
  <si>
    <t>Total Container Need</t>
  </si>
  <si>
    <t xml:space="preserve">Use this form to help build your order for Storefront (Show &amp; Sell) order.  </t>
  </si>
  <si>
    <t>Step 1 - Enter hours scheduled.</t>
  </si>
  <si>
    <t>Fill in the GREEN box below with how many hours of storefront sales you have scheduled.</t>
  </si>
  <si>
    <t xml:space="preserve">Your order will automatically build based on historical average sales data.  </t>
  </si>
  <si>
    <t>Estimated Containers/Hour</t>
  </si>
  <si>
    <t>Value/Hour</t>
  </si>
  <si>
    <t xml:space="preserve">Use this form to help build your order for Show &amp; Deliver Kits that you will check out to scouts. </t>
  </si>
  <si>
    <t>NOTE - you will still assemble your own kits, this form will just help you build your final order to the council.</t>
  </si>
  <si>
    <t>Unit</t>
  </si>
  <si>
    <t>To Go</t>
  </si>
  <si>
    <t>Unit Name</t>
  </si>
  <si>
    <t>Service Area</t>
  </si>
  <si>
    <t>Unit Type</t>
  </si>
  <si>
    <t>12/31/2021</t>
  </si>
  <si>
    <t>7/31/2022</t>
  </si>
  <si>
    <t>10/31/2022</t>
  </si>
  <si>
    <t>Growth Goal</t>
  </si>
  <si>
    <t>New Youth Goal</t>
  </si>
  <si>
    <t>Min Need Goal</t>
  </si>
  <si>
    <t>End Goal</t>
  </si>
  <si>
    <t>2021 Sales</t>
  </si>
  <si>
    <t>Min 4K</t>
  </si>
  <si>
    <t>Max of goals</t>
  </si>
  <si>
    <t xml:space="preserve">2022 Sales Growth Goal </t>
  </si>
  <si>
    <t>Southwest</t>
  </si>
  <si>
    <t>Crew</t>
  </si>
  <si>
    <t>Crew 0100 NA</t>
  </si>
  <si>
    <t>Crew 0121 NA</t>
  </si>
  <si>
    <t>East</t>
  </si>
  <si>
    <t>Crew 0218 NA</t>
  </si>
  <si>
    <t>Crew 0360 NA</t>
  </si>
  <si>
    <t>COS North</t>
  </si>
  <si>
    <t>Crew 0762 NA</t>
  </si>
  <si>
    <t>Crew 0789 NA</t>
  </si>
  <si>
    <t>COS South</t>
  </si>
  <si>
    <t>Crew 0911 NA</t>
  </si>
  <si>
    <t>Crew 3022 NA</t>
  </si>
  <si>
    <t>Pack</t>
  </si>
  <si>
    <t>Pack 0008 FP</t>
  </si>
  <si>
    <t>Pack 0017 BP</t>
  </si>
  <si>
    <t>Pack 0019 FP</t>
  </si>
  <si>
    <t>Pack 0020 FP</t>
  </si>
  <si>
    <t>Pack 0021 BP</t>
  </si>
  <si>
    <t>Pack 0024 FP</t>
  </si>
  <si>
    <t>Pack 0027 BP</t>
  </si>
  <si>
    <t>Pack 0027 FP</t>
  </si>
  <si>
    <t>Pack 0030 FP</t>
  </si>
  <si>
    <t>Pack 0038 BP</t>
  </si>
  <si>
    <t>Pack 0042 BP</t>
  </si>
  <si>
    <t>Pack 0044 BP</t>
  </si>
  <si>
    <t>Pack 0052 FP</t>
  </si>
  <si>
    <t>Pack 0060 FP</t>
  </si>
  <si>
    <t>Pack 0062 FP</t>
  </si>
  <si>
    <t>Pack 0070 FP</t>
  </si>
  <si>
    <t xml:space="preserve">Pack </t>
  </si>
  <si>
    <t>Pack 0076 FP</t>
  </si>
  <si>
    <t>Pack 0080 FP</t>
  </si>
  <si>
    <t>Pack 0084 FP</t>
  </si>
  <si>
    <t>Pack 0085 FP</t>
  </si>
  <si>
    <t>Pack 0093 FP</t>
  </si>
  <si>
    <t>Pack 0094 BP</t>
  </si>
  <si>
    <t>Pack 0100 BP</t>
  </si>
  <si>
    <t>Pack 0101 FP</t>
  </si>
  <si>
    <t>Pack 0102 FP</t>
  </si>
  <si>
    <t>Pack 0110 FP</t>
  </si>
  <si>
    <t>Pack 0113 FP</t>
  </si>
  <si>
    <t>Pack 0114 BP</t>
  </si>
  <si>
    <t>Pack 0117 BP</t>
  </si>
  <si>
    <t>Pack 0148 FP</t>
  </si>
  <si>
    <t>Pack 0159 FP</t>
  </si>
  <si>
    <t>Pack 0165 FP</t>
  </si>
  <si>
    <t>Pack 0166 FP</t>
  </si>
  <si>
    <t>Pack 0183 FP</t>
  </si>
  <si>
    <t>Pack 0195 FP</t>
  </si>
  <si>
    <t>Pack 0196 FP</t>
  </si>
  <si>
    <t>Pack 0223 BP</t>
  </si>
  <si>
    <t>Pack 0224 FP</t>
  </si>
  <si>
    <t>Pack 0228 BP</t>
  </si>
  <si>
    <t>Pack 0229 FP</t>
  </si>
  <si>
    <t>Pack 0231 FP</t>
  </si>
  <si>
    <t>Pack 0255 FP</t>
  </si>
  <si>
    <t>Pack 0264 FP</t>
  </si>
  <si>
    <t>Pack 0268 FP</t>
  </si>
  <si>
    <t>Pack 0307 FP</t>
  </si>
  <si>
    <t>Pack 0366 FP</t>
  </si>
  <si>
    <t>Pack 0386 FP</t>
  </si>
  <si>
    <t>Pack 0456 FP</t>
  </si>
  <si>
    <t>Pack 0911 FP</t>
  </si>
  <si>
    <t>Pack 2000 FP</t>
  </si>
  <si>
    <t>Pack 9200 BP</t>
  </si>
  <si>
    <t>Ship 0789 NA</t>
  </si>
  <si>
    <t>Troop</t>
  </si>
  <si>
    <t>Troop 0001 BT</t>
  </si>
  <si>
    <t>Troop 0002 BT</t>
  </si>
  <si>
    <t>Troop 0006 BT</t>
  </si>
  <si>
    <t>Troop 0007 BT</t>
  </si>
  <si>
    <t>Troop 0009 BT</t>
  </si>
  <si>
    <t>Troop 0017 BT</t>
  </si>
  <si>
    <t>Troop 0018 BT</t>
  </si>
  <si>
    <t>Troop 0019 BT</t>
  </si>
  <si>
    <t>Troop 0021 BT</t>
  </si>
  <si>
    <t>Troop 0027 BT</t>
  </si>
  <si>
    <t>Troop 0030 BT</t>
  </si>
  <si>
    <t>Troop 0038 BT</t>
  </si>
  <si>
    <t>Troop 0039 BT</t>
  </si>
  <si>
    <t>Troop 0042 BT</t>
  </si>
  <si>
    <t>Troop 0044 BT</t>
  </si>
  <si>
    <t>Troop 0050 BT</t>
  </si>
  <si>
    <t>Troop 0052 BT</t>
  </si>
  <si>
    <t>Troop 0053 BT</t>
  </si>
  <si>
    <t>Troop 0060 BT</t>
  </si>
  <si>
    <t>Troop 0062 BT</t>
  </si>
  <si>
    <t>Troop 0064 BT</t>
  </si>
  <si>
    <t>Troop 0066 BT</t>
  </si>
  <si>
    <t>Troop 0067 BT</t>
  </si>
  <si>
    <t>Troop 0070 BT</t>
  </si>
  <si>
    <t>Troop 0071 BT</t>
  </si>
  <si>
    <t>Troop 0071 GT</t>
  </si>
  <si>
    <t>Troop 0077 GT</t>
  </si>
  <si>
    <t>Troop 0078 BT</t>
  </si>
  <si>
    <t>Troop 0079 BT</t>
  </si>
  <si>
    <t>Troop 0110 BT</t>
  </si>
  <si>
    <t>Troop 0114 BT</t>
  </si>
  <si>
    <t>Troop 0118 BT</t>
  </si>
  <si>
    <t>Troop 0121 BT</t>
  </si>
  <si>
    <t>Troop 0127 BT</t>
  </si>
  <si>
    <t>Troop 0148 BT</t>
  </si>
  <si>
    <t>Troop 0149 BT</t>
  </si>
  <si>
    <t>Troop 0149 GT</t>
  </si>
  <si>
    <t>Troop 0164 BT</t>
  </si>
  <si>
    <t>Troop 0187 BT</t>
  </si>
  <si>
    <t>Troop 0194 BT</t>
  </si>
  <si>
    <t>Troop 0199 BT</t>
  </si>
  <si>
    <t>Troop 0202 BT</t>
  </si>
  <si>
    <t>Troop 0214 BT</t>
  </si>
  <si>
    <t>Troop 0218 BT</t>
  </si>
  <si>
    <t>Troop 0220 BT</t>
  </si>
  <si>
    <t>Troop 0223 BT</t>
  </si>
  <si>
    <t>Troop 0228 BT</t>
  </si>
  <si>
    <t>Troop 0230 BT</t>
  </si>
  <si>
    <t>Troop 0232 BT</t>
  </si>
  <si>
    <t>Troop 0246 BT</t>
  </si>
  <si>
    <t>Troop 0268 BT</t>
  </si>
  <si>
    <t>Troop 0287 BT</t>
  </si>
  <si>
    <t>Troop 0307 BT</t>
  </si>
  <si>
    <t>Troop 0343 BT</t>
  </si>
  <si>
    <t>Troop 0366 BT</t>
  </si>
  <si>
    <t>Troop 0404 BT</t>
  </si>
  <si>
    <t>Troop 0687 GT</t>
  </si>
  <si>
    <t>Troop 0777 BT</t>
  </si>
  <si>
    <t>Troop 0789 GT</t>
  </si>
  <si>
    <t>Troop 0841 GT</t>
  </si>
  <si>
    <t>Troop 0911 BT</t>
  </si>
  <si>
    <t>Troop 1027 GT</t>
  </si>
  <si>
    <t>Troop 1199 GT</t>
  </si>
  <si>
    <t>Troop 1223 GT</t>
  </si>
  <si>
    <t>Troop 1232 GT</t>
  </si>
  <si>
    <t>Troop 1268 GT</t>
  </si>
  <si>
    <t>Troop 1307 GT</t>
  </si>
  <si>
    <t>Troop 1911 GT</t>
  </si>
  <si>
    <t>Troop 2019 GT</t>
  </si>
  <si>
    <t>Pack 9999 - Test Unit</t>
  </si>
  <si>
    <t>Pack 9999 FP</t>
  </si>
  <si>
    <t>Mid-size car</t>
  </si>
  <si>
    <t>Small SUV</t>
  </si>
  <si>
    <t>Crossover</t>
  </si>
  <si>
    <t>Mini-van</t>
  </si>
  <si>
    <t>Large SUV</t>
  </si>
  <si>
    <t>Full Size Van</t>
  </si>
  <si>
    <t>Full Size Pickup</t>
  </si>
  <si>
    <t>20 Cases</t>
  </si>
  <si>
    <t>40 Cases</t>
  </si>
  <si>
    <t>60 Cases</t>
  </si>
  <si>
    <t>70 Cases</t>
  </si>
  <si>
    <t>80 Cases</t>
  </si>
  <si>
    <t>How much popcorn can I fit in my car?*</t>
  </si>
  <si>
    <t>*results may vary, assumes folded seats and no cargo, child seats, golf clubs, backpacks, pets, or children</t>
  </si>
  <si>
    <t>% of your product mix</t>
  </si>
  <si>
    <t>YOUR CASE COUNT</t>
  </si>
  <si>
    <t>YOUR RETAIL VALUE</t>
  </si>
  <si>
    <t>Estimated % of Mix</t>
  </si>
  <si>
    <t>12/31/2022</t>
  </si>
  <si>
    <t>6/30/2023</t>
  </si>
  <si>
    <t>Pack 0018 FP</t>
  </si>
  <si>
    <t>Troop 0194 GT</t>
  </si>
  <si>
    <t>2022 Sales</t>
  </si>
  <si>
    <t>Double 2022</t>
  </si>
  <si>
    <t>Pack 0018 F</t>
  </si>
  <si>
    <t xml:space="preserve">Crew 0100 </t>
  </si>
  <si>
    <t xml:space="preserve">Crew 0121 </t>
  </si>
  <si>
    <t xml:space="preserve">Crew 0218 </t>
  </si>
  <si>
    <t xml:space="preserve">Crew 0360 </t>
  </si>
  <si>
    <t xml:space="preserve">Crew 0762 </t>
  </si>
  <si>
    <t xml:space="preserve">Crew 0789 </t>
  </si>
  <si>
    <t xml:space="preserve">Crew 0911 </t>
  </si>
  <si>
    <t xml:space="preserve">Crew 3022 </t>
  </si>
  <si>
    <t>Pack 0008 F</t>
  </si>
  <si>
    <t>Pack 0017 F</t>
  </si>
  <si>
    <t>Pack 0019 F</t>
  </si>
  <si>
    <t>Pack 0020 F</t>
  </si>
  <si>
    <t>Pack 0021 B</t>
  </si>
  <si>
    <t>Pack 0024 F</t>
  </si>
  <si>
    <t>Pack 0027 B - Pueblo West</t>
  </si>
  <si>
    <t>Pack 0027 F - Colorado Springs</t>
  </si>
  <si>
    <t>Pack 0030 F</t>
  </si>
  <si>
    <t>Pack 0038 B</t>
  </si>
  <si>
    <t>Pack 0042 B</t>
  </si>
  <si>
    <t>Pack 0044 B</t>
  </si>
  <si>
    <t>Pack 0052 F</t>
  </si>
  <si>
    <t>Pack 0060 F</t>
  </si>
  <si>
    <t>Pack 0062 F</t>
  </si>
  <si>
    <t>Pack 0070 F</t>
  </si>
  <si>
    <t>Pack 0076 F</t>
  </si>
  <si>
    <t>Pack 0080 F</t>
  </si>
  <si>
    <t>Pack 0084 F</t>
  </si>
  <si>
    <t>Pack 0085 F</t>
  </si>
  <si>
    <t>Pack 0093 F</t>
  </si>
  <si>
    <t>Pack 0094 F</t>
  </si>
  <si>
    <t>Pack 0100 B</t>
  </si>
  <si>
    <t>Pack 0101 F</t>
  </si>
  <si>
    <t>Pack 0102 F</t>
  </si>
  <si>
    <t>Pack 0110 F</t>
  </si>
  <si>
    <t>Pack 0113 F</t>
  </si>
  <si>
    <t>Pack 0114 B</t>
  </si>
  <si>
    <t>Pack 0117 B</t>
  </si>
  <si>
    <t>Pack 0148 F</t>
  </si>
  <si>
    <t>Pack 0159 F</t>
  </si>
  <si>
    <t>Pack 0165 F</t>
  </si>
  <si>
    <t>Pack 0166 F</t>
  </si>
  <si>
    <t>Pack 0183 F</t>
  </si>
  <si>
    <t>Pack 0195 F</t>
  </si>
  <si>
    <t>Pack 0196 F</t>
  </si>
  <si>
    <t>Pack 0223 F</t>
  </si>
  <si>
    <t>Pack 0224 F</t>
  </si>
  <si>
    <t>Pack 0228 B</t>
  </si>
  <si>
    <t>Pack 0229 F</t>
  </si>
  <si>
    <t>Pack 0231 F</t>
  </si>
  <si>
    <t>Pack 0255 F</t>
  </si>
  <si>
    <t>Pack 0264 F</t>
  </si>
  <si>
    <t>Pack 0268 F</t>
  </si>
  <si>
    <t>Pack 0307 F</t>
  </si>
  <si>
    <t>Pack 0366 F</t>
  </si>
  <si>
    <t>Pack 0386 F</t>
  </si>
  <si>
    <t>Pack 0456 F</t>
  </si>
  <si>
    <t>Pack 0911 F</t>
  </si>
  <si>
    <t>Pack 2000 F</t>
  </si>
  <si>
    <t>Pack 9200 B</t>
  </si>
  <si>
    <t>Ship 0789</t>
  </si>
  <si>
    <t>Troop 0001 B</t>
  </si>
  <si>
    <t>Troop 0002 B</t>
  </si>
  <si>
    <t>Troop 0006 B</t>
  </si>
  <si>
    <t>Troop 0007 B - Colorado Springs</t>
  </si>
  <si>
    <t>Troop 0007 B - Pueblo West</t>
  </si>
  <si>
    <t>Troop 0009 B - Monument</t>
  </si>
  <si>
    <t>Troop 0009 B - Pueblo</t>
  </si>
  <si>
    <t>Troop 0017 B</t>
  </si>
  <si>
    <t>Troop 0018 B</t>
  </si>
  <si>
    <t>Troop 0019 B</t>
  </si>
  <si>
    <t>Troop 0021 B</t>
  </si>
  <si>
    <t>Troop 0027 B - Colorado Springs</t>
  </si>
  <si>
    <t>Troop 0027 B - Pueblo West</t>
  </si>
  <si>
    <t>Troop 0030 B</t>
  </si>
  <si>
    <t>Troop 0038 B</t>
  </si>
  <si>
    <t>Troop 0039 B</t>
  </si>
  <si>
    <t>Troop 0042 B</t>
  </si>
  <si>
    <t>Troop 0044 B</t>
  </si>
  <si>
    <t>Troop 0050 B</t>
  </si>
  <si>
    <t>Troop 0052 B</t>
  </si>
  <si>
    <t>Troop 0053 B</t>
  </si>
  <si>
    <t>Troop 0060 B</t>
  </si>
  <si>
    <t>Troop 0062 B</t>
  </si>
  <si>
    <t>Troop 0064 B</t>
  </si>
  <si>
    <t>Troop 0066 B</t>
  </si>
  <si>
    <t>Troop 0067 B</t>
  </si>
  <si>
    <t>Troop 0070 B</t>
  </si>
  <si>
    <t>Troop 0071 B</t>
  </si>
  <si>
    <t>Troop 0071 G</t>
  </si>
  <si>
    <t>Troop 0077 G</t>
  </si>
  <si>
    <t>Troop 0078 B</t>
  </si>
  <si>
    <t>Troop 0079 B</t>
  </si>
  <si>
    <t>Troop 0110 B</t>
  </si>
  <si>
    <t>Troop 0114 B</t>
  </si>
  <si>
    <t>Troop 0118 B</t>
  </si>
  <si>
    <t>Troop 0121 B</t>
  </si>
  <si>
    <t>Troop 0127 B</t>
  </si>
  <si>
    <t>Troop 0148 B</t>
  </si>
  <si>
    <t>Troop 0149 B</t>
  </si>
  <si>
    <t>Troop 0149 G</t>
  </si>
  <si>
    <t>Troop 0164 B</t>
  </si>
  <si>
    <t>Troop 0187 B</t>
  </si>
  <si>
    <t>Troop 0194 B</t>
  </si>
  <si>
    <t>Troop 0194 G</t>
  </si>
  <si>
    <t>Troop 0199 B</t>
  </si>
  <si>
    <t>Troop 0202 B</t>
  </si>
  <si>
    <t>Troop 0214 B</t>
  </si>
  <si>
    <t>Troop 0218 B</t>
  </si>
  <si>
    <t>Troop 0220 B</t>
  </si>
  <si>
    <t>Troop 0223 B</t>
  </si>
  <si>
    <t>Troop 0228 B</t>
  </si>
  <si>
    <t>Troop 0230 B</t>
  </si>
  <si>
    <t>Troop 0232 B</t>
  </si>
  <si>
    <t>Troop 0246 B</t>
  </si>
  <si>
    <t>Troop 0268 B</t>
  </si>
  <si>
    <t>Troop 0287 B</t>
  </si>
  <si>
    <t>Troop 0307 B</t>
  </si>
  <si>
    <t>Troop 0343 B</t>
  </si>
  <si>
    <t>Troop 0366 B</t>
  </si>
  <si>
    <t>Troop 0404 B</t>
  </si>
  <si>
    <t>Troop 0687 G</t>
  </si>
  <si>
    <t>Troop 0777 B</t>
  </si>
  <si>
    <t>Troop 0789 G</t>
  </si>
  <si>
    <t>Troop 0841 G</t>
  </si>
  <si>
    <t>Troop 0911 B</t>
  </si>
  <si>
    <t>Troop 1027 G</t>
  </si>
  <si>
    <t>Troop 1199 G</t>
  </si>
  <si>
    <t>Troop 1223 G</t>
  </si>
  <si>
    <t>Troop 1232 G</t>
  </si>
  <si>
    <t>Troop 1268 G</t>
  </si>
  <si>
    <t>Troop 1307 G</t>
  </si>
  <si>
    <t>Troop 1911 G</t>
  </si>
  <si>
    <t>Troop 2019 G</t>
  </si>
  <si>
    <t>% of your $$$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</si>
</sst>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8">
    <xf numFmtId="0" fontId="0" fillId="0" borderId="0" xfId="0"/>
    <xf numFmtId="0" fontId="3" fillId="0" borderId="0" xfId="0" applyFont="1" applyAlignment="1">
      <alignment wrapText="1"/>
    </xf>
    <xf numFmtId="44" fontId="3" fillId="0" borderId="0" xfId="1" applyFont="1" applyFill="1" applyBorder="1" applyAlignment="1">
      <alignment wrapText="1"/>
    </xf>
    <xf numFmtId="44" fontId="3" fillId="0" borderId="0" xfId="1" applyFont="1" applyFill="1" applyBorder="1" applyAlignment="1">
      <alignment horizontal="right" wrapText="1"/>
    </xf>
    <xf numFmtId="44" fontId="0" fillId="0" borderId="0" xfId="1" applyFont="1"/>
    <xf numFmtId="0" fontId="3" fillId="0" borderId="0" xfId="0" applyFont="1" applyAlignment="1">
      <alignment horizontal="center" vertical="center" wrapText="1"/>
    </xf>
    <xf numFmtId="44" fontId="2" fillId="0" borderId="0" xfId="1" applyFont="1"/>
    <xf numFmtId="44" fontId="0" fillId="0" borderId="0" xfId="0" applyNumberFormat="1"/>
    <xf numFmtId="0" fontId="2" fillId="0" borderId="0" xfId="0" applyFont="1"/>
    <xf numFmtId="0" fontId="0" fillId="0" borderId="5" xfId="0" applyBorder="1"/>
    <xf numFmtId="0" fontId="0" fillId="0" borderId="4" xfId="0" applyBorder="1"/>
    <xf numFmtId="0" fontId="3" fillId="0" borderId="4" xfId="0" applyFont="1" applyBorder="1" applyAlignment="1">
      <alignment wrapText="1"/>
    </xf>
    <xf numFmtId="44" fontId="3" fillId="0" borderId="4" xfId="1" applyFont="1" applyFill="1" applyBorder="1" applyAlignment="1">
      <alignment wrapText="1"/>
    </xf>
    <xf numFmtId="44" fontId="0" fillId="0" borderId="0" xfId="1" applyFont="1" applyBorder="1"/>
    <xf numFmtId="9" fontId="0" fillId="0" borderId="0" xfId="2" applyFont="1" applyBorder="1"/>
    <xf numFmtId="0" fontId="4" fillId="0" borderId="4" xfId="0" applyFont="1" applyBorder="1" applyAlignment="1">
      <alignment wrapText="1"/>
    </xf>
    <xf numFmtId="0" fontId="3" fillId="0" borderId="6" xfId="0" applyFont="1" applyBorder="1" applyAlignment="1">
      <alignment wrapText="1"/>
    </xf>
    <xf numFmtId="44" fontId="1" fillId="0" borderId="7" xfId="1" applyFont="1" applyBorder="1"/>
    <xf numFmtId="44" fontId="0" fillId="0" borderId="8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4" fontId="0" fillId="0" borderId="5" xfId="1" applyFont="1" applyBorder="1"/>
    <xf numFmtId="0" fontId="0" fillId="3" borderId="0" xfId="0" applyFill="1"/>
    <xf numFmtId="0" fontId="5" fillId="0" borderId="10" xfId="0" applyFont="1" applyBorder="1"/>
    <xf numFmtId="0" fontId="5" fillId="3" borderId="11" xfId="0" applyFont="1" applyFill="1" applyBorder="1" applyAlignment="1">
      <alignment horizontal="center"/>
    </xf>
    <xf numFmtId="0" fontId="5" fillId="3" borderId="10" xfId="0" applyFont="1" applyFill="1" applyBorder="1"/>
    <xf numFmtId="0" fontId="2" fillId="3" borderId="10" xfId="0" applyFont="1" applyFill="1" applyBorder="1"/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4" borderId="0" xfId="0" applyFont="1" applyFill="1" applyAlignment="1">
      <alignment horizontal="right" wrapText="1"/>
    </xf>
    <xf numFmtId="0" fontId="0" fillId="4" borderId="0" xfId="0" applyFill="1"/>
    <xf numFmtId="0" fontId="0" fillId="4" borderId="9" xfId="0" applyFill="1" applyBorder="1"/>
    <xf numFmtId="0" fontId="3" fillId="4" borderId="9" xfId="0" applyFont="1" applyFill="1" applyBorder="1" applyAlignment="1">
      <alignment horizontal="right" wrapText="1"/>
    </xf>
    <xf numFmtId="0" fontId="3" fillId="4" borderId="13" xfId="0" applyFont="1" applyFill="1" applyBorder="1" applyAlignment="1">
      <alignment wrapText="1"/>
    </xf>
    <xf numFmtId="0" fontId="3" fillId="4" borderId="15" xfId="0" applyFont="1" applyFill="1" applyBorder="1" applyAlignment="1">
      <alignment wrapText="1"/>
    </xf>
    <xf numFmtId="44" fontId="3" fillId="4" borderId="16" xfId="1" applyFont="1" applyFill="1" applyBorder="1" applyAlignment="1">
      <alignment wrapText="1"/>
    </xf>
    <xf numFmtId="44" fontId="3" fillId="4" borderId="17" xfId="1" applyFont="1" applyFill="1" applyBorder="1" applyAlignment="1">
      <alignment horizontal="right" wrapText="1"/>
    </xf>
    <xf numFmtId="44" fontId="0" fillId="4" borderId="17" xfId="1" applyFont="1" applyFill="1" applyBorder="1"/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3" fontId="0" fillId="0" borderId="0" xfId="0" applyNumberFormat="1"/>
    <xf numFmtId="164" fontId="2" fillId="0" borderId="0" xfId="0" applyNumberFormat="1" applyFont="1"/>
    <xf numFmtId="164" fontId="0" fillId="0" borderId="0" xfId="2" applyNumberFormat="1" applyFont="1"/>
    <xf numFmtId="0" fontId="13" fillId="0" borderId="4" xfId="0" applyFont="1" applyBorder="1" applyAlignment="1">
      <alignment wrapText="1"/>
    </xf>
    <xf numFmtId="0" fontId="13" fillId="0" borderId="0" xfId="0" applyFont="1" applyAlignment="1">
      <alignment horizontal="right" wrapText="1"/>
    </xf>
    <xf numFmtId="0" fontId="14" fillId="0" borderId="0" xfId="0" applyFont="1"/>
    <xf numFmtId="0" fontId="14" fillId="0" borderId="5" xfId="0" applyFont="1" applyBorder="1"/>
    <xf numFmtId="44" fontId="14" fillId="0" borderId="0" xfId="1" applyFont="1"/>
    <xf numFmtId="44" fontId="13" fillId="0" borderId="4" xfId="1" applyFont="1" applyFill="1" applyBorder="1" applyAlignment="1">
      <alignment wrapText="1"/>
    </xf>
    <xf numFmtId="44" fontId="14" fillId="0" borderId="0" xfId="1" applyFont="1" applyBorder="1"/>
    <xf numFmtId="44" fontId="14" fillId="0" borderId="5" xfId="1" applyFont="1" applyBorder="1"/>
    <xf numFmtId="14" fontId="0" fillId="0" borderId="0" xfId="0" applyNumberFormat="1"/>
    <xf numFmtId="14" fontId="0" fillId="0" borderId="0" xfId="0" quotePrefix="1" applyNumberFormat="1"/>
    <xf numFmtId="165" fontId="0" fillId="0" borderId="0" xfId="0" applyNumberFormat="1"/>
    <xf numFmtId="165" fontId="0" fillId="0" borderId="0" xfId="1" applyNumberFormat="1" applyFont="1"/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44" fontId="5" fillId="0" borderId="2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4" borderId="14" xfId="0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4" fontId="3" fillId="4" borderId="16" xfId="1" applyFont="1" applyFill="1" applyBorder="1" applyAlignment="1">
      <alignment horizontal="left" wrapText="1"/>
    </xf>
    <xf numFmtId="0" fontId="15" fillId="0" borderId="0" xfId="3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/>
    <xf numFmtId="0" fontId="0" fillId="0" borderId="5" xfId="0" applyBorder="1"/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0" borderId="4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8" xfId="0" applyFont="1" applyBorder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13">
    <dxf>
      <numFmt numFmtId="165" formatCode="&quot;$&quot;#,##0.00"/>
    </dxf>
    <dxf>
      <numFmt numFmtId="3" formatCode="#,##0"/>
    </dxf>
    <dxf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4941433-43EF-46B1-85B5-DE621B70BE6D}" name="Table13" displayName="Table13" ref="A1:T136">
  <autoFilter ref="A1:T136" xr:uid="{A4941433-43EF-46B1-85B5-DE621B70BE6D}"/>
  <sortState xmlns:xlrd2="http://schemas.microsoft.com/office/spreadsheetml/2017/richdata2" ref="A64:T136">
    <sortCondition ref="D1:D136"/>
  </sortState>
  <tableColumns count="20">
    <tableColumn id="21" xr3:uid="{2BD0635D-8C9E-4269-B614-AC4542E75C7C}" name="Unit Name"/>
    <tableColumn id="22" xr3:uid="{23864C6C-8B16-4C68-988D-5F8F7EA645CD}" name="Service Area"/>
    <tableColumn id="4" xr3:uid="{F5A03B8A-FA12-4525-A5E7-A5E3F7B923ED}" name="Unit Type"/>
    <tableColumn id="5" xr3:uid="{825120A3-854D-4AD1-9001-D14AF1BB2C93}" name="Unit"/>
    <tableColumn id="6" xr3:uid="{3CAAEF96-A996-458D-A931-83479EA9DFEC}" name="12/31/2021"/>
    <tableColumn id="10" xr3:uid="{348AD1D9-8CBC-415A-8295-14578F37D8E2}" name="7/31/2022" dataDxfId="12"/>
    <tableColumn id="11" xr3:uid="{6A5FF563-9281-4B4C-AC86-72907E390C2D}" name="10/31/2022" dataDxfId="11"/>
    <tableColumn id="1" xr3:uid="{750A1724-1094-4E47-B6B5-7C22FB880F2C}" name="12/31/2022" dataDxfId="10"/>
    <tableColumn id="2" xr3:uid="{E83CC872-68C9-4D43-B0F2-5519766A38E0}" name="6/30/2023" dataDxfId="9"/>
    <tableColumn id="13" xr3:uid="{94CB0F0F-EB8E-401E-B714-2FD13C82BF36}" name="Growth Goal" dataDxfId="8">
      <calculatedColumnFormula>Table13[[#This Row],[12/31/2022]]+1</calculatedColumnFormula>
    </tableColumn>
    <tableColumn id="14" xr3:uid="{74F334D4-97D9-450B-86B3-F171E039E025}" name="New Youth Goal" dataDxfId="7">
      <calculatedColumnFormula>Table13[[#This Row],[7/31/2022]]+10</calculatedColumnFormula>
    </tableColumn>
    <tableColumn id="23" xr3:uid="{AEAD94CC-E8C9-443B-918B-0914176A39B3}" name="Min Need Goal" dataDxfId="6"/>
    <tableColumn id="15" xr3:uid="{417A19A9-27CC-484D-8775-69595679C4FD}" name="End Goal" dataDxfId="5">
      <calculatedColumnFormula>MAX(Table13[[#This Row],[Growth Goal]:[Min Need Goal]])</calculatedColumnFormula>
    </tableColumn>
    <tableColumn id="24" xr3:uid="{06A38771-5CAF-4D1D-8677-DCAF70084983}" name="To Go" dataDxfId="4">
      <calculatedColumnFormula>Table13[[#This Row],[End Goal]]-Table13[[#This Row],[6/30/2023]]</calculatedColumnFormula>
    </tableColumn>
    <tableColumn id="17" xr3:uid="{98775389-9B8E-4E93-9341-DE2EE1FA4B37}" name="2021 Sales" dataCellStyle="Currency"/>
    <tableColumn id="3" xr3:uid="{59042E16-E8F4-4115-B935-7C56210390ED}" name="2022 Sales" dataDxfId="3" dataCellStyle="Currency"/>
    <tableColumn id="9" xr3:uid="{21868AE6-68DB-44B3-AB37-B5803085153B}" name="Double 2022" dataDxfId="2" dataCellStyle="Currency">
      <calculatedColumnFormula>Table13[[#This Row],[2022 Sales]]*2</calculatedColumnFormula>
    </tableColumn>
    <tableColumn id="18" xr3:uid="{8B635156-6CCC-488A-B0EC-70A427BBD421}" name="Min 4K" dataDxfId="1">
      <calculatedColumnFormula>IF(Table13[[#This Row],[Double 2022]]&lt;4000,4000,0)</calculatedColumnFormula>
    </tableColumn>
    <tableColumn id="19" xr3:uid="{2E182BD9-E927-4930-82D3-5E3BAD7A7704}" name="Max of goals" dataCellStyle="Currency">
      <calculatedColumnFormula>MAX(Table13[[#This Row],[Double 2022]:[Min 4K]])</calculatedColumnFormula>
    </tableColumn>
    <tableColumn id="20" xr3:uid="{D81B871E-7604-4F0A-8C9E-BB5C126BFBAA}" name="2022 Sales Growth Goal " dataDxfId="0" dataCellStyle="Currency">
      <calculatedColumnFormula>IF(Table13[[#This Row],[Max of goals]]&gt;15000,15000,Table13[[#This Row],[Max of goals]])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8F07D-0C44-42C4-9DF1-2B10FC469E32}">
  <dimension ref="B1:S31"/>
  <sheetViews>
    <sheetView tabSelected="1" workbookViewId="0">
      <selection activeCell="C10" sqref="C10"/>
    </sheetView>
  </sheetViews>
  <sheetFormatPr defaultRowHeight="14.4" x14ac:dyDescent="0.3"/>
  <cols>
    <col min="2" max="2" width="25.33203125" bestFit="1" customWidth="1"/>
    <col min="3" max="4" width="12.88671875" bestFit="1" customWidth="1"/>
    <col min="5" max="6" width="14.44140625" bestFit="1" customWidth="1"/>
    <col min="7" max="7" width="12.5546875" bestFit="1" customWidth="1"/>
    <col min="8" max="8" width="14.44140625" bestFit="1" customWidth="1"/>
    <col min="9" max="9" width="18.33203125" bestFit="1" customWidth="1"/>
    <col min="10" max="10" width="16.33203125" customWidth="1"/>
  </cols>
  <sheetData>
    <row r="1" spans="2:19" s="49" customFormat="1" ht="29.25" customHeight="1" x14ac:dyDescent="0.3">
      <c r="B1" s="89" t="s">
        <v>32</v>
      </c>
      <c r="C1" s="90"/>
      <c r="D1" s="90"/>
      <c r="E1" s="90"/>
      <c r="F1" s="90"/>
      <c r="G1" s="90"/>
      <c r="H1" s="90"/>
      <c r="I1" s="74"/>
      <c r="J1" s="74"/>
    </row>
    <row r="2" spans="2:19" s="49" customFormat="1" ht="29.25" customHeight="1" x14ac:dyDescent="0.3">
      <c r="B2" s="89" t="s">
        <v>33</v>
      </c>
      <c r="C2" s="90"/>
      <c r="D2" s="90"/>
      <c r="E2" s="90"/>
      <c r="F2" s="90"/>
      <c r="G2" s="90"/>
      <c r="H2" s="90"/>
      <c r="I2" s="74"/>
      <c r="J2" s="74"/>
    </row>
    <row r="3" spans="2:19" ht="15" thickBot="1" x14ac:dyDescent="0.35">
      <c r="D3" s="5"/>
      <c r="E3" s="5"/>
      <c r="F3" s="5"/>
      <c r="G3" s="5"/>
      <c r="H3" s="5"/>
    </row>
    <row r="4" spans="2:19" x14ac:dyDescent="0.3">
      <c r="B4" s="82" t="s">
        <v>19</v>
      </c>
      <c r="C4" s="83"/>
      <c r="D4" s="83"/>
      <c r="E4" s="83"/>
      <c r="F4" s="83"/>
      <c r="G4" s="83"/>
      <c r="H4" s="84"/>
    </row>
    <row r="5" spans="2:19" x14ac:dyDescent="0.3">
      <c r="B5" s="79" t="s">
        <v>20</v>
      </c>
      <c r="C5" s="80"/>
      <c r="D5" s="80"/>
      <c r="E5" s="80"/>
      <c r="F5" s="80"/>
      <c r="G5" s="80"/>
      <c r="H5" s="81"/>
    </row>
    <row r="6" spans="2:19" x14ac:dyDescent="0.3">
      <c r="B6" s="10"/>
      <c r="H6" s="9"/>
    </row>
    <row r="7" spans="2:19" x14ac:dyDescent="0.3">
      <c r="B7" s="11" t="s">
        <v>4</v>
      </c>
      <c r="C7" s="70" t="s">
        <v>6</v>
      </c>
      <c r="D7" s="70" t="s">
        <v>5</v>
      </c>
      <c r="E7" s="70" t="s">
        <v>0</v>
      </c>
      <c r="F7" s="70" t="s">
        <v>1</v>
      </c>
      <c r="G7" s="70" t="s">
        <v>7</v>
      </c>
      <c r="H7" s="9" t="s">
        <v>17</v>
      </c>
    </row>
    <row r="8" spans="2:19" x14ac:dyDescent="0.3">
      <c r="B8" s="11" t="s">
        <v>2</v>
      </c>
      <c r="C8" s="40">
        <v>12</v>
      </c>
      <c r="D8" s="40">
        <v>9</v>
      </c>
      <c r="E8" s="41">
        <v>12</v>
      </c>
      <c r="F8" s="41">
        <v>12</v>
      </c>
      <c r="G8" s="41">
        <v>6</v>
      </c>
      <c r="H8" s="9"/>
      <c r="Q8" s="54"/>
    </row>
    <row r="9" spans="2:19" x14ac:dyDescent="0.3">
      <c r="B9" s="12" t="s">
        <v>3</v>
      </c>
      <c r="C9" s="3">
        <v>20</v>
      </c>
      <c r="D9" s="3">
        <v>20</v>
      </c>
      <c r="E9" s="13">
        <v>20</v>
      </c>
      <c r="F9" s="13">
        <v>20</v>
      </c>
      <c r="G9" s="13">
        <v>25</v>
      </c>
      <c r="H9" s="9"/>
      <c r="Q9" s="54"/>
    </row>
    <row r="10" spans="2:19" ht="18" x14ac:dyDescent="0.35">
      <c r="B10" s="11" t="s">
        <v>10</v>
      </c>
      <c r="C10" s="50"/>
      <c r="D10" s="50"/>
      <c r="E10" s="50"/>
      <c r="F10" s="50"/>
      <c r="G10" s="50"/>
      <c r="H10" s="9">
        <f>SUM(C10:G10)</f>
        <v>0</v>
      </c>
      <c r="Q10" s="54"/>
    </row>
    <row r="11" spans="2:19" x14ac:dyDescent="0.3">
      <c r="B11" s="12" t="s">
        <v>203</v>
      </c>
      <c r="C11" s="14" t="e">
        <f>C10/$H10</f>
        <v>#DIV/0!</v>
      </c>
      <c r="D11" s="14" t="e">
        <f>D10/$H10</f>
        <v>#DIV/0!</v>
      </c>
      <c r="E11" s="14" t="e">
        <f>E10/$H10</f>
        <v>#DIV/0!</v>
      </c>
      <c r="F11" s="14" t="e">
        <f>F10/$H10</f>
        <v>#DIV/0!</v>
      </c>
      <c r="G11" s="14" t="e">
        <f>G10/$H10</f>
        <v>#DIV/0!</v>
      </c>
      <c r="H11" s="9"/>
      <c r="Q11" s="54"/>
    </row>
    <row r="12" spans="2:19" x14ac:dyDescent="0.3">
      <c r="B12" s="12" t="s">
        <v>347</v>
      </c>
      <c r="C12" s="14" t="e">
        <f>(C10*C9)/$H$14</f>
        <v>#DIV/0!</v>
      </c>
      <c r="D12" s="14" t="e">
        <f>(D10*D9)/$H$14</f>
        <v>#DIV/0!</v>
      </c>
      <c r="E12" s="14" t="e">
        <f>(E10*E9)/$H$14</f>
        <v>#DIV/0!</v>
      </c>
      <c r="F12" s="14" t="e">
        <f>(F10*F9)/$H$14</f>
        <v>#DIV/0!</v>
      </c>
      <c r="G12" s="14" t="e">
        <f>(G10*G9)/$H$14</f>
        <v>#DIV/0!</v>
      </c>
      <c r="H12" s="9"/>
      <c r="Q12" s="54"/>
    </row>
    <row r="13" spans="2:19" x14ac:dyDescent="0.3">
      <c r="B13" s="15" t="s">
        <v>206</v>
      </c>
      <c r="C13" s="53">
        <v>0.32100000000000001</v>
      </c>
      <c r="D13" s="53">
        <v>8.6999999999999994E-2</v>
      </c>
      <c r="E13" s="53">
        <v>0.216</v>
      </c>
      <c r="F13" s="53">
        <v>0.14499999999999999</v>
      </c>
      <c r="G13" s="53">
        <v>0.14099999999999999</v>
      </c>
      <c r="H13" s="9"/>
      <c r="Q13" s="54"/>
    </row>
    <row r="14" spans="2:19" ht="15" thickBot="1" x14ac:dyDescent="0.35">
      <c r="B14" s="16" t="s">
        <v>11</v>
      </c>
      <c r="C14" s="17">
        <f t="shared" ref="C14:G14" si="0">C10*C9</f>
        <v>0</v>
      </c>
      <c r="D14" s="17">
        <f t="shared" si="0"/>
        <v>0</v>
      </c>
      <c r="E14" s="17">
        <f t="shared" si="0"/>
        <v>0</v>
      </c>
      <c r="F14" s="17">
        <f t="shared" si="0"/>
        <v>0</v>
      </c>
      <c r="G14" s="17">
        <f t="shared" si="0"/>
        <v>0</v>
      </c>
      <c r="H14" s="18">
        <f>SUM(C14:G14)</f>
        <v>0</v>
      </c>
      <c r="Q14" s="54"/>
    </row>
    <row r="15" spans="2:19" ht="15" thickBot="1" x14ac:dyDescent="0.35">
      <c r="S15" s="54"/>
    </row>
    <row r="16" spans="2:19" x14ac:dyDescent="0.3">
      <c r="B16" s="85" t="s">
        <v>21</v>
      </c>
      <c r="C16" s="83"/>
      <c r="D16" s="83"/>
      <c r="E16" s="83"/>
      <c r="F16" s="83"/>
      <c r="G16" s="83"/>
      <c r="H16" s="84"/>
    </row>
    <row r="17" spans="2:10" x14ac:dyDescent="0.3">
      <c r="B17" s="86" t="s">
        <v>22</v>
      </c>
      <c r="C17" s="87"/>
      <c r="D17" s="87"/>
      <c r="E17" s="87"/>
      <c r="F17" s="87"/>
      <c r="G17" s="87"/>
      <c r="H17" s="88"/>
    </row>
    <row r="18" spans="2:10" x14ac:dyDescent="0.3">
      <c r="B18" s="10"/>
      <c r="H18" s="9"/>
    </row>
    <row r="19" spans="2:10" ht="18" x14ac:dyDescent="0.35">
      <c r="B19" s="10" t="s">
        <v>12</v>
      </c>
      <c r="C19" s="50"/>
      <c r="H19" s="9"/>
    </row>
    <row r="20" spans="2:10" x14ac:dyDescent="0.3">
      <c r="B20" s="10"/>
      <c r="H20" s="9"/>
    </row>
    <row r="21" spans="2:10" x14ac:dyDescent="0.3">
      <c r="B21" s="11" t="s">
        <v>4</v>
      </c>
      <c r="C21" t="s">
        <v>6</v>
      </c>
      <c r="D21" t="s">
        <v>5</v>
      </c>
      <c r="E21" t="s">
        <v>0</v>
      </c>
      <c r="F21" t="s">
        <v>1</v>
      </c>
      <c r="G21" t="s">
        <v>7</v>
      </c>
      <c r="H21" s="73" t="s">
        <v>17</v>
      </c>
    </row>
    <row r="22" spans="2:10" ht="15" thickBot="1" x14ac:dyDescent="0.35">
      <c r="B22" s="19" t="s">
        <v>13</v>
      </c>
      <c r="C22" s="75">
        <f>$C19*C10</f>
        <v>0</v>
      </c>
      <c r="D22" s="75">
        <f>$C19*D10</f>
        <v>0</v>
      </c>
      <c r="E22" s="75">
        <f>$C19*E10</f>
        <v>0</v>
      </c>
      <c r="F22" s="75">
        <f>$C19*F10</f>
        <v>0</v>
      </c>
      <c r="G22" s="75">
        <f>$C19*G10</f>
        <v>0</v>
      </c>
      <c r="H22" s="76">
        <f>SUM(C22:G22)</f>
        <v>0</v>
      </c>
    </row>
    <row r="24" spans="2:10" ht="15" thickBot="1" x14ac:dyDescent="0.35">
      <c r="B24" s="1" t="s">
        <v>4</v>
      </c>
      <c r="C24" t="s">
        <v>6</v>
      </c>
      <c r="D24" t="s">
        <v>5</v>
      </c>
      <c r="E24" t="s">
        <v>0</v>
      </c>
      <c r="F24" t="s">
        <v>1</v>
      </c>
      <c r="G24" t="s">
        <v>7</v>
      </c>
    </row>
    <row r="25" spans="2:10" ht="15" hidden="1" thickBot="1" x14ac:dyDescent="0.35">
      <c r="B25" t="s">
        <v>14</v>
      </c>
      <c r="C25">
        <f>C22/C8</f>
        <v>0</v>
      </c>
      <c r="D25">
        <f>D22/D8</f>
        <v>0</v>
      </c>
      <c r="E25">
        <f>E22/E8</f>
        <v>0</v>
      </c>
      <c r="F25">
        <f>F22/F8</f>
        <v>0</v>
      </c>
      <c r="G25">
        <f>G22/G8</f>
        <v>0</v>
      </c>
    </row>
    <row r="26" spans="2:10" ht="16.2" thickBot="1" x14ac:dyDescent="0.35">
      <c r="B26" s="26" t="s">
        <v>18</v>
      </c>
      <c r="C26" s="27">
        <f>ROUNDUP(C25,0)</f>
        <v>0</v>
      </c>
      <c r="D26" s="27">
        <f t="shared" ref="D26:G26" si="1">ROUNDUP(D25,0)</f>
        <v>0</v>
      </c>
      <c r="E26" s="27">
        <f t="shared" si="1"/>
        <v>0</v>
      </c>
      <c r="F26" s="27">
        <f t="shared" si="1"/>
        <v>0</v>
      </c>
      <c r="G26" s="27">
        <f t="shared" si="1"/>
        <v>0</v>
      </c>
    </row>
    <row r="27" spans="2:10" x14ac:dyDescent="0.3">
      <c r="B27" t="s">
        <v>15</v>
      </c>
      <c r="C27" s="7">
        <f>C26*(C8*C9)</f>
        <v>0</v>
      </c>
      <c r="D27" s="7">
        <f>D26*(D8*D9)</f>
        <v>0</v>
      </c>
      <c r="E27" s="7">
        <f>E26*(E8*E9)</f>
        <v>0</v>
      </c>
      <c r="F27" s="7">
        <f>F26*(F8*F9)</f>
        <v>0</v>
      </c>
      <c r="G27" s="7">
        <f>G26*(G8*G9)</f>
        <v>0</v>
      </c>
      <c r="H27" s="7">
        <f>SUM(C27:G27)</f>
        <v>0</v>
      </c>
    </row>
    <row r="29" spans="2:10" x14ac:dyDescent="0.3">
      <c r="B29" t="s">
        <v>16</v>
      </c>
      <c r="C29">
        <f>(C26*C8)-C22</f>
        <v>0</v>
      </c>
      <c r="D29">
        <f>(D26*D8)-D22</f>
        <v>0</v>
      </c>
      <c r="E29">
        <f>(E26*E8)-E22</f>
        <v>0</v>
      </c>
      <c r="F29">
        <f>(F26*F8)-F22</f>
        <v>0</v>
      </c>
      <c r="G29">
        <f>(G26*G8)-G22</f>
        <v>0</v>
      </c>
    </row>
    <row r="31" spans="2:10" ht="18" x14ac:dyDescent="0.35">
      <c r="B31" s="78"/>
      <c r="C31" s="78"/>
      <c r="D31" s="78"/>
      <c r="E31" s="78"/>
      <c r="F31" s="78"/>
      <c r="G31" s="78"/>
      <c r="H31" s="78"/>
      <c r="I31" s="78"/>
      <c r="J31" s="78"/>
    </row>
  </sheetData>
  <protectedRanges>
    <protectedRange sqref="C19 C10:G10" name="Range1"/>
  </protectedRanges>
  <mergeCells count="7">
    <mergeCell ref="B1:H1"/>
    <mergeCell ref="B2:H2"/>
    <mergeCell ref="B31:J31"/>
    <mergeCell ref="B5:H5"/>
    <mergeCell ref="B4:H4"/>
    <mergeCell ref="B16:H16"/>
    <mergeCell ref="B17:H17"/>
  </mergeCells>
  <pageMargins left="0.7" right="0.7" top="0.75" bottom="0.75" header="0.3" footer="0.3"/>
  <pageSetup paperSize="17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EED50-095D-4714-84ED-2FA7CA9A48CA}">
  <dimension ref="B1:J22"/>
  <sheetViews>
    <sheetView workbookViewId="0">
      <selection activeCell="C7" sqref="C7"/>
    </sheetView>
  </sheetViews>
  <sheetFormatPr defaultRowHeight="14.4" x14ac:dyDescent="0.3"/>
  <cols>
    <col min="1" max="1" width="2.5546875" customWidth="1"/>
    <col min="2" max="2" width="41" bestFit="1" customWidth="1"/>
    <col min="3" max="3" width="12.88671875" bestFit="1" customWidth="1"/>
    <col min="4" max="4" width="13.33203125" bestFit="1" customWidth="1"/>
    <col min="5" max="6" width="14.44140625" bestFit="1" customWidth="1"/>
    <col min="7" max="7" width="12" bestFit="1" customWidth="1"/>
    <col min="8" max="8" width="14.44140625" bestFit="1" customWidth="1"/>
    <col min="9" max="9" width="17.6640625" bestFit="1" customWidth="1"/>
    <col min="10" max="10" width="16.6640625" customWidth="1"/>
  </cols>
  <sheetData>
    <row r="1" spans="2:10" ht="17.399999999999999" x14ac:dyDescent="0.3">
      <c r="B1" s="95" t="s">
        <v>26</v>
      </c>
      <c r="C1" s="96"/>
      <c r="D1" s="96"/>
      <c r="E1" s="96"/>
      <c r="F1" s="96"/>
      <c r="G1" s="96"/>
      <c r="H1" s="96"/>
      <c r="I1" s="72"/>
      <c r="J1" s="72"/>
    </row>
    <row r="2" spans="2:10" ht="15" thickBot="1" x14ac:dyDescent="0.35">
      <c r="B2" s="5"/>
      <c r="C2" s="5"/>
      <c r="D2" s="5"/>
      <c r="E2" s="5"/>
      <c r="F2" s="5"/>
      <c r="G2" s="5"/>
      <c r="H2" s="5"/>
      <c r="I2" s="5"/>
      <c r="J2" s="5"/>
    </row>
    <row r="3" spans="2:10" x14ac:dyDescent="0.3">
      <c r="B3" s="82" t="s">
        <v>27</v>
      </c>
      <c r="C3" s="83"/>
      <c r="D3" s="83"/>
      <c r="E3" s="83"/>
      <c r="F3" s="83"/>
      <c r="G3" s="83"/>
      <c r="H3" s="84"/>
    </row>
    <row r="4" spans="2:10" x14ac:dyDescent="0.3">
      <c r="B4" s="91" t="s">
        <v>28</v>
      </c>
      <c r="C4" s="92"/>
      <c r="D4" s="92"/>
      <c r="E4" s="92"/>
      <c r="F4" s="92"/>
      <c r="G4" s="92"/>
      <c r="H4" s="93"/>
    </row>
    <row r="5" spans="2:10" x14ac:dyDescent="0.3">
      <c r="B5" s="94" t="s">
        <v>29</v>
      </c>
      <c r="C5" s="92"/>
      <c r="D5" s="92"/>
      <c r="E5" s="92"/>
      <c r="F5" s="92"/>
      <c r="G5" s="92"/>
      <c r="H5" s="93"/>
    </row>
    <row r="6" spans="2:10" x14ac:dyDescent="0.3">
      <c r="B6" s="22"/>
      <c r="C6" s="5"/>
      <c r="D6" s="5"/>
      <c r="E6" s="5"/>
      <c r="F6" s="5"/>
      <c r="G6" s="5"/>
      <c r="H6" s="23"/>
    </row>
    <row r="7" spans="2:10" ht="15.6" x14ac:dyDescent="0.3">
      <c r="B7" s="22" t="s">
        <v>8</v>
      </c>
      <c r="C7" s="51"/>
      <c r="D7" s="5"/>
      <c r="E7" s="5"/>
      <c r="F7" s="5"/>
      <c r="G7" s="5"/>
      <c r="H7" s="23"/>
    </row>
    <row r="8" spans="2:10" ht="15" thickBot="1" x14ac:dyDescent="0.35">
      <c r="B8" s="10"/>
      <c r="H8" s="9"/>
    </row>
    <row r="9" spans="2:10" x14ac:dyDescent="0.3">
      <c r="B9" s="44" t="s">
        <v>4</v>
      </c>
      <c r="C9" s="71" t="s">
        <v>6</v>
      </c>
      <c r="D9" s="71" t="s">
        <v>5</v>
      </c>
      <c r="E9" s="71" t="s">
        <v>0</v>
      </c>
      <c r="F9" s="71" t="s">
        <v>1</v>
      </c>
      <c r="G9" s="71" t="s">
        <v>7</v>
      </c>
      <c r="H9" s="9"/>
    </row>
    <row r="10" spans="2:10" s="4" customFormat="1" x14ac:dyDescent="0.3">
      <c r="B10" s="45" t="s">
        <v>2</v>
      </c>
      <c r="C10" s="43">
        <v>12</v>
      </c>
      <c r="D10" s="43">
        <v>9</v>
      </c>
      <c r="E10" s="42">
        <v>12</v>
      </c>
      <c r="F10" s="42">
        <v>12</v>
      </c>
      <c r="G10" s="42">
        <v>6</v>
      </c>
      <c r="H10" s="9"/>
    </row>
    <row r="11" spans="2:10" ht="15" thickBot="1" x14ac:dyDescent="0.35">
      <c r="B11" s="77" t="s">
        <v>3</v>
      </c>
      <c r="C11" s="47">
        <v>20</v>
      </c>
      <c r="D11" s="47">
        <v>20</v>
      </c>
      <c r="E11" s="48">
        <v>20</v>
      </c>
      <c r="F11" s="48">
        <v>20</v>
      </c>
      <c r="G11" s="48">
        <v>25</v>
      </c>
      <c r="H11" s="24"/>
    </row>
    <row r="12" spans="2:10" s="59" customFormat="1" hidden="1" x14ac:dyDescent="0.3">
      <c r="B12" s="55" t="s">
        <v>30</v>
      </c>
      <c r="C12" s="56">
        <v>3</v>
      </c>
      <c r="D12" s="56">
        <v>0.75</v>
      </c>
      <c r="E12" s="57">
        <v>2</v>
      </c>
      <c r="F12" s="57">
        <v>1.25</v>
      </c>
      <c r="G12" s="57">
        <v>1.25</v>
      </c>
      <c r="H12" s="58"/>
    </row>
    <row r="13" spans="2:10" s="57" customFormat="1" hidden="1" x14ac:dyDescent="0.3">
      <c r="B13" s="60" t="s">
        <v>31</v>
      </c>
      <c r="C13" s="61">
        <f>C12*C11</f>
        <v>60</v>
      </c>
      <c r="D13" s="61">
        <f t="shared" ref="D13:G13" si="0">D12*D11</f>
        <v>15</v>
      </c>
      <c r="E13" s="61">
        <f t="shared" si="0"/>
        <v>40</v>
      </c>
      <c r="F13" s="61">
        <f t="shared" si="0"/>
        <v>25</v>
      </c>
      <c r="G13" s="61">
        <f t="shared" si="0"/>
        <v>31.25</v>
      </c>
      <c r="H13" s="62"/>
    </row>
    <row r="14" spans="2:10" hidden="1" x14ac:dyDescent="0.3">
      <c r="B14" s="10"/>
      <c r="H14" s="9"/>
    </row>
    <row r="15" spans="2:10" x14ac:dyDescent="0.3">
      <c r="B15" s="10" t="s">
        <v>9</v>
      </c>
      <c r="C15" s="25">
        <f>INT($C$7*C12)</f>
        <v>0</v>
      </c>
      <c r="D15" s="25">
        <f t="shared" ref="D15:G15" si="1">INT($C$7*D12)</f>
        <v>0</v>
      </c>
      <c r="E15" s="25">
        <f t="shared" si="1"/>
        <v>0</v>
      </c>
      <c r="F15" s="25">
        <f t="shared" si="1"/>
        <v>0</v>
      </c>
      <c r="G15" s="25">
        <f t="shared" si="1"/>
        <v>0</v>
      </c>
      <c r="H15" s="9"/>
    </row>
    <row r="16" spans="2:10" ht="15" thickBot="1" x14ac:dyDescent="0.35">
      <c r="B16" s="19"/>
      <c r="C16" s="20"/>
      <c r="D16" s="20"/>
      <c r="E16" s="20"/>
      <c r="F16" s="20"/>
      <c r="G16" s="20"/>
      <c r="H16" s="21"/>
    </row>
    <row r="17" spans="2:9" ht="15" thickBot="1" x14ac:dyDescent="0.35"/>
    <row r="18" spans="2:9" ht="15" hidden="1" thickBot="1" x14ac:dyDescent="0.35">
      <c r="B18" t="s">
        <v>14</v>
      </c>
      <c r="C18">
        <f>C15/C10</f>
        <v>0</v>
      </c>
      <c r="D18">
        <f t="shared" ref="D18:F18" si="2">D15/D10</f>
        <v>0</v>
      </c>
      <c r="E18">
        <f t="shared" si="2"/>
        <v>0</v>
      </c>
      <c r="F18">
        <f t="shared" si="2"/>
        <v>0</v>
      </c>
      <c r="G18" t="e">
        <f>#REF!/#REF!</f>
        <v>#REF!</v>
      </c>
      <c r="H18">
        <f>G15/G10</f>
        <v>0</v>
      </c>
      <c r="I18" t="e">
        <f>#REF!/#REF!</f>
        <v>#REF!</v>
      </c>
    </row>
    <row r="19" spans="2:9" ht="16.2" thickBot="1" x14ac:dyDescent="0.35">
      <c r="B19" s="28" t="s">
        <v>18</v>
      </c>
      <c r="C19" s="27">
        <f>ROUNDUP(C18,0)</f>
        <v>0</v>
      </c>
      <c r="D19" s="27">
        <f t="shared" ref="D19:F19" si="3">ROUNDUP(D18,0)</f>
        <v>0</v>
      </c>
      <c r="E19" s="27">
        <f t="shared" si="3"/>
        <v>0</v>
      </c>
      <c r="F19" s="27">
        <f t="shared" si="3"/>
        <v>0</v>
      </c>
      <c r="G19" s="27">
        <f>ROUNDUP(H18,0)</f>
        <v>0</v>
      </c>
    </row>
    <row r="20" spans="2:9" x14ac:dyDescent="0.3">
      <c r="B20" t="s">
        <v>15</v>
      </c>
      <c r="C20" s="7">
        <f>C19*(C10*C11)</f>
        <v>0</v>
      </c>
      <c r="D20" s="7">
        <f t="shared" ref="D20:F20" si="4">D19*(D10*D11)</f>
        <v>0</v>
      </c>
      <c r="E20" s="7">
        <f t="shared" si="4"/>
        <v>0</v>
      </c>
      <c r="F20" s="7">
        <f t="shared" si="4"/>
        <v>0</v>
      </c>
      <c r="G20" s="7">
        <f>G19*(G10*G11)</f>
        <v>0</v>
      </c>
      <c r="H20" s="7">
        <f>SUM(C20:G20)</f>
        <v>0</v>
      </c>
    </row>
    <row r="22" spans="2:9" x14ac:dyDescent="0.3">
      <c r="B22" t="s">
        <v>16</v>
      </c>
      <c r="C22">
        <f>(C19*C10)-C15</f>
        <v>0</v>
      </c>
      <c r="D22">
        <f t="shared" ref="D22:F22" si="5">(D19*D10)-D15</f>
        <v>0</v>
      </c>
      <c r="E22">
        <f t="shared" si="5"/>
        <v>0</v>
      </c>
      <c r="F22">
        <f t="shared" si="5"/>
        <v>0</v>
      </c>
      <c r="G22">
        <f>(G19*G10)-G15</f>
        <v>0</v>
      </c>
    </row>
  </sheetData>
  <protectedRanges>
    <protectedRange sqref="C7" name="Range1"/>
  </protectedRanges>
  <mergeCells count="4">
    <mergeCell ref="B3:H3"/>
    <mergeCell ref="B4:H4"/>
    <mergeCell ref="B5:H5"/>
    <mergeCell ref="B1:H1"/>
  </mergeCells>
  <pageMargins left="0.7" right="0.7" top="0.75" bottom="0.75" header="0.3" footer="0.3"/>
  <pageSetup paperSize="1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8810D-C2BF-47C1-802C-CC496F8C16FA}">
  <dimension ref="B1:I29"/>
  <sheetViews>
    <sheetView workbookViewId="0"/>
  </sheetViews>
  <sheetFormatPr defaultRowHeight="14.4" x14ac:dyDescent="0.3"/>
  <cols>
    <col min="2" max="2" width="20.109375" bestFit="1" customWidth="1"/>
    <col min="3" max="4" width="12.88671875" bestFit="1" customWidth="1"/>
    <col min="5" max="6" width="14.44140625" bestFit="1" customWidth="1"/>
    <col min="7" max="7" width="12.5546875" bestFit="1" customWidth="1"/>
    <col min="8" max="8" width="14.44140625" bestFit="1" customWidth="1"/>
    <col min="9" max="9" width="17.6640625" bestFit="1" customWidth="1"/>
    <col min="10" max="10" width="14.88671875" bestFit="1" customWidth="1"/>
  </cols>
  <sheetData>
    <row r="1" spans="2:9" ht="15" thickBot="1" x14ac:dyDescent="0.35"/>
    <row r="2" spans="2:9" x14ac:dyDescent="0.3">
      <c r="B2" s="44" t="s">
        <v>4</v>
      </c>
      <c r="C2" s="71" t="s">
        <v>6</v>
      </c>
      <c r="D2" s="71" t="s">
        <v>5</v>
      </c>
      <c r="E2" s="71" t="s">
        <v>0</v>
      </c>
      <c r="F2" s="71" t="s">
        <v>1</v>
      </c>
      <c r="G2" s="71" t="s">
        <v>7</v>
      </c>
    </row>
    <row r="3" spans="2:9" x14ac:dyDescent="0.3">
      <c r="B3" s="45" t="s">
        <v>2</v>
      </c>
      <c r="C3" s="43">
        <v>12</v>
      </c>
      <c r="D3" s="43">
        <v>9</v>
      </c>
      <c r="E3" s="42">
        <v>12</v>
      </c>
      <c r="F3" s="42">
        <v>12</v>
      </c>
      <c r="G3" s="42">
        <v>6</v>
      </c>
    </row>
    <row r="4" spans="2:9" ht="15" thickBot="1" x14ac:dyDescent="0.35">
      <c r="B4" s="46" t="s">
        <v>3</v>
      </c>
      <c r="C4" s="47">
        <v>20</v>
      </c>
      <c r="D4" s="47">
        <v>20</v>
      </c>
      <c r="E4" s="48">
        <v>20</v>
      </c>
      <c r="F4" s="48">
        <v>20</v>
      </c>
      <c r="G4" s="48">
        <v>25</v>
      </c>
    </row>
    <row r="5" spans="2:9" ht="15" thickBot="1" x14ac:dyDescent="0.35">
      <c r="B5" s="2"/>
      <c r="C5" s="3"/>
      <c r="D5" s="3"/>
      <c r="E5" s="13"/>
      <c r="F5" s="13"/>
      <c r="G5" s="13"/>
      <c r="H5" s="13"/>
      <c r="I5" s="13"/>
    </row>
    <row r="6" spans="2:9" s="8" customFormat="1" x14ac:dyDescent="0.3">
      <c r="B6" s="32" t="s">
        <v>23</v>
      </c>
      <c r="C6" s="33">
        <f>'Show &amp; Deliver Kit'!C22</f>
        <v>0</v>
      </c>
      <c r="D6" s="33">
        <f>'Show &amp; Deliver Kit'!D22</f>
        <v>0</v>
      </c>
      <c r="E6" s="33">
        <f>'Show &amp; Deliver Kit'!E22</f>
        <v>0</v>
      </c>
      <c r="F6" s="33">
        <f>'Show &amp; Deliver Kit'!F22</f>
        <v>0</v>
      </c>
      <c r="G6" s="34">
        <f>'Show &amp; Deliver Kit'!G22</f>
        <v>0</v>
      </c>
    </row>
    <row r="7" spans="2:9" x14ac:dyDescent="0.3">
      <c r="B7" s="10"/>
      <c r="G7" s="9"/>
    </row>
    <row r="8" spans="2:9" s="8" customFormat="1" x14ac:dyDescent="0.3">
      <c r="B8" s="35" t="s">
        <v>24</v>
      </c>
      <c r="C8" s="8">
        <f>'Storefront '!C15</f>
        <v>0</v>
      </c>
      <c r="D8" s="8">
        <f>'Storefront '!D15</f>
        <v>0</v>
      </c>
      <c r="E8" s="8">
        <f>'Storefront '!E15</f>
        <v>0</v>
      </c>
      <c r="F8" s="8">
        <f>'Storefront '!F15</f>
        <v>0</v>
      </c>
      <c r="G8" s="36">
        <f>'Storefront '!G15</f>
        <v>0</v>
      </c>
    </row>
    <row r="9" spans="2:9" x14ac:dyDescent="0.3">
      <c r="B9" s="10"/>
      <c r="G9" s="9"/>
    </row>
    <row r="10" spans="2:9" s="8" customFormat="1" ht="15" thickBot="1" x14ac:dyDescent="0.35">
      <c r="B10" s="37" t="s">
        <v>25</v>
      </c>
      <c r="C10" s="38">
        <f>C6+C8</f>
        <v>0</v>
      </c>
      <c r="D10" s="38">
        <f t="shared" ref="D10:G10" si="0">D6+D8</f>
        <v>0</v>
      </c>
      <c r="E10" s="38">
        <f t="shared" si="0"/>
        <v>0</v>
      </c>
      <c r="F10" s="38">
        <f t="shared" si="0"/>
        <v>0</v>
      </c>
      <c r="G10" s="39">
        <f t="shared" si="0"/>
        <v>0</v>
      </c>
    </row>
    <row r="12" spans="2:9" hidden="1" x14ac:dyDescent="0.3">
      <c r="B12" t="s">
        <v>14</v>
      </c>
      <c r="C12">
        <f>C10/C3</f>
        <v>0</v>
      </c>
      <c r="D12">
        <f t="shared" ref="D12:F12" si="1">D10/D3</f>
        <v>0</v>
      </c>
      <c r="E12">
        <f t="shared" si="1"/>
        <v>0</v>
      </c>
      <c r="F12">
        <f t="shared" si="1"/>
        <v>0</v>
      </c>
      <c r="G12">
        <f>G10/G3</f>
        <v>0</v>
      </c>
    </row>
    <row r="13" spans="2:9" ht="15" thickBot="1" x14ac:dyDescent="0.35">
      <c r="C13" s="70" t="s">
        <v>6</v>
      </c>
      <c r="D13" s="70" t="s">
        <v>5</v>
      </c>
      <c r="E13" s="70" t="s">
        <v>0</v>
      </c>
      <c r="F13" s="70" t="s">
        <v>1</v>
      </c>
      <c r="G13" s="70" t="s">
        <v>7</v>
      </c>
    </row>
    <row r="14" spans="2:9" s="8" customFormat="1" ht="15" thickBot="1" x14ac:dyDescent="0.35">
      <c r="B14" s="29" t="s">
        <v>18</v>
      </c>
      <c r="C14" s="30">
        <f>ROUNDUP(C12,0)</f>
        <v>0</v>
      </c>
      <c r="D14" s="30">
        <f t="shared" ref="D14:G14" si="2">ROUNDUP(D12,0)</f>
        <v>0</v>
      </c>
      <c r="E14" s="30">
        <f t="shared" si="2"/>
        <v>0</v>
      </c>
      <c r="F14" s="30">
        <f>ROUNDUP(F12,0)</f>
        <v>0</v>
      </c>
      <c r="G14" s="31">
        <f t="shared" si="2"/>
        <v>0</v>
      </c>
      <c r="H14" s="8">
        <f>SUM(C14:G14)</f>
        <v>0</v>
      </c>
    </row>
    <row r="15" spans="2:9" x14ac:dyDescent="0.3">
      <c r="B15" t="s">
        <v>15</v>
      </c>
      <c r="C15" s="7">
        <f t="shared" ref="C15:F15" si="3">C14*(C3*C4)</f>
        <v>0</v>
      </c>
      <c r="D15" s="7">
        <f t="shared" si="3"/>
        <v>0</v>
      </c>
      <c r="E15" s="7">
        <f t="shared" si="3"/>
        <v>0</v>
      </c>
      <c r="F15" s="7">
        <f t="shared" si="3"/>
        <v>0</v>
      </c>
      <c r="G15" s="7">
        <f>G14*(G3*G4)</f>
        <v>0</v>
      </c>
      <c r="H15" s="6">
        <f>SUM(C15:G15)</f>
        <v>0</v>
      </c>
    </row>
    <row r="17" spans="2:7" x14ac:dyDescent="0.3">
      <c r="B17" t="s">
        <v>16</v>
      </c>
      <c r="C17">
        <f t="shared" ref="C17:F17" si="4">(C14*C3)-C10</f>
        <v>0</v>
      </c>
      <c r="D17">
        <f t="shared" si="4"/>
        <v>0</v>
      </c>
      <c r="E17">
        <f t="shared" si="4"/>
        <v>0</v>
      </c>
      <c r="F17">
        <f t="shared" si="4"/>
        <v>0</v>
      </c>
      <c r="G17">
        <f>(G14*G3)-G10</f>
        <v>0</v>
      </c>
    </row>
    <row r="18" spans="2:7" ht="15" thickBot="1" x14ac:dyDescent="0.35"/>
    <row r="19" spans="2:7" ht="16.2" thickBot="1" x14ac:dyDescent="0.35">
      <c r="B19" s="67" t="s">
        <v>204</v>
      </c>
      <c r="D19" s="97" t="s">
        <v>201</v>
      </c>
      <c r="E19" s="97"/>
      <c r="F19" s="97"/>
      <c r="G19" s="97"/>
    </row>
    <row r="20" spans="2:7" ht="16.2" thickBot="1" x14ac:dyDescent="0.35">
      <c r="B20" s="68">
        <f>H14</f>
        <v>0</v>
      </c>
      <c r="D20" s="97" t="s">
        <v>189</v>
      </c>
      <c r="E20" s="97"/>
      <c r="F20" s="97" t="s">
        <v>196</v>
      </c>
      <c r="G20" s="97"/>
    </row>
    <row r="21" spans="2:7" ht="15" thickBot="1" x14ac:dyDescent="0.35">
      <c r="D21" s="97" t="s">
        <v>190</v>
      </c>
      <c r="E21" s="97"/>
      <c r="F21" s="97" t="s">
        <v>197</v>
      </c>
      <c r="G21" s="97"/>
    </row>
    <row r="22" spans="2:7" ht="16.2" thickBot="1" x14ac:dyDescent="0.35">
      <c r="B22" s="67" t="s">
        <v>205</v>
      </c>
      <c r="D22" s="97" t="s">
        <v>191</v>
      </c>
      <c r="E22" s="97"/>
      <c r="F22" s="97" t="s">
        <v>197</v>
      </c>
      <c r="G22" s="97"/>
    </row>
    <row r="23" spans="2:7" ht="16.2" thickBot="1" x14ac:dyDescent="0.35">
      <c r="B23" s="69">
        <f>H15</f>
        <v>0</v>
      </c>
      <c r="D23" s="97" t="s">
        <v>192</v>
      </c>
      <c r="E23" s="97"/>
      <c r="F23" s="97" t="s">
        <v>198</v>
      </c>
      <c r="G23" s="97"/>
    </row>
    <row r="24" spans="2:7" ht="15" thickBot="1" x14ac:dyDescent="0.35">
      <c r="D24" s="97" t="s">
        <v>193</v>
      </c>
      <c r="E24" s="97"/>
      <c r="F24" s="97" t="s">
        <v>199</v>
      </c>
      <c r="G24" s="97"/>
    </row>
    <row r="25" spans="2:7" ht="15" thickBot="1" x14ac:dyDescent="0.35">
      <c r="D25" s="97" t="s">
        <v>194</v>
      </c>
      <c r="E25" s="97"/>
      <c r="F25" s="97" t="s">
        <v>199</v>
      </c>
      <c r="G25" s="97"/>
    </row>
    <row r="26" spans="2:7" ht="15" thickBot="1" x14ac:dyDescent="0.35">
      <c r="D26" s="97" t="s">
        <v>195</v>
      </c>
      <c r="E26" s="97"/>
      <c r="F26" s="97" t="s">
        <v>200</v>
      </c>
      <c r="G26" s="97"/>
    </row>
    <row r="28" spans="2:7" x14ac:dyDescent="0.3">
      <c r="D28" s="92" t="s">
        <v>202</v>
      </c>
      <c r="E28" s="92"/>
      <c r="F28" s="92"/>
      <c r="G28" s="92"/>
    </row>
    <row r="29" spans="2:7" x14ac:dyDescent="0.3">
      <c r="D29" s="92"/>
      <c r="E29" s="92"/>
      <c r="F29" s="92"/>
      <c r="G29" s="92"/>
    </row>
  </sheetData>
  <mergeCells count="16">
    <mergeCell ref="F23:G23"/>
    <mergeCell ref="F24:G24"/>
    <mergeCell ref="F25:G25"/>
    <mergeCell ref="D28:G29"/>
    <mergeCell ref="D23:E23"/>
    <mergeCell ref="D24:E24"/>
    <mergeCell ref="D25:E25"/>
    <mergeCell ref="D26:E26"/>
    <mergeCell ref="F26:G26"/>
    <mergeCell ref="D19:G19"/>
    <mergeCell ref="D20:E20"/>
    <mergeCell ref="F20:G20"/>
    <mergeCell ref="D21:E21"/>
    <mergeCell ref="D22:E22"/>
    <mergeCell ref="F21:G21"/>
    <mergeCell ref="F22:G22"/>
  </mergeCells>
  <pageMargins left="0.7" right="0.7" top="0.75" bottom="0.75" header="0.3" footer="0.3"/>
  <pageSetup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82DFA-6C38-46E2-AD3D-FFE3B097399D}">
  <dimension ref="A1:T136"/>
  <sheetViews>
    <sheetView topLeftCell="G43" workbookViewId="0">
      <selection activeCell="U62" sqref="U62"/>
    </sheetView>
  </sheetViews>
  <sheetFormatPr defaultRowHeight="14.4" x14ac:dyDescent="0.3"/>
  <cols>
    <col min="1" max="1" width="61.6640625" customWidth="1"/>
    <col min="2" max="2" width="14.33203125" bestFit="1" customWidth="1"/>
    <col min="3" max="4" width="13.44140625" customWidth="1"/>
    <col min="5" max="14" width="16.5546875" customWidth="1"/>
    <col min="15" max="15" width="15.6640625" style="4" bestFit="1" customWidth="1"/>
    <col min="16" max="16" width="15.6640625" style="4" customWidth="1"/>
    <col min="17" max="17" width="15.6640625" bestFit="1" customWidth="1"/>
    <col min="18" max="18" width="26.33203125" style="4" bestFit="1" customWidth="1"/>
    <col min="19" max="19" width="19.5546875" customWidth="1"/>
    <col min="20" max="20" width="24.88671875" style="65" bestFit="1" customWidth="1"/>
  </cols>
  <sheetData>
    <row r="1" spans="1:20" x14ac:dyDescent="0.3">
      <c r="A1" t="s">
        <v>36</v>
      </c>
      <c r="B1" t="s">
        <v>37</v>
      </c>
      <c r="C1" t="s">
        <v>38</v>
      </c>
      <c r="D1" t="s">
        <v>34</v>
      </c>
      <c r="E1" s="63" t="s">
        <v>39</v>
      </c>
      <c r="F1" s="63" t="s">
        <v>40</v>
      </c>
      <c r="G1" s="63" t="s">
        <v>41</v>
      </c>
      <c r="H1" s="63" t="s">
        <v>207</v>
      </c>
      <c r="I1" s="63" t="s">
        <v>208</v>
      </c>
      <c r="J1" s="63" t="s">
        <v>42</v>
      </c>
      <c r="K1" s="64" t="s">
        <v>43</v>
      </c>
      <c r="L1" s="64" t="s">
        <v>44</v>
      </c>
      <c r="M1" s="63" t="s">
        <v>45</v>
      </c>
      <c r="N1" s="63" t="s">
        <v>35</v>
      </c>
      <c r="O1" t="s">
        <v>46</v>
      </c>
      <c r="P1" t="s">
        <v>211</v>
      </c>
      <c r="Q1" s="4" t="s">
        <v>212</v>
      </c>
      <c r="R1" t="s">
        <v>47</v>
      </c>
      <c r="S1" s="4" t="s">
        <v>48</v>
      </c>
      <c r="T1" s="65" t="s">
        <v>49</v>
      </c>
    </row>
    <row r="2" spans="1:20" x14ac:dyDescent="0.3">
      <c r="A2" t="s">
        <v>214</v>
      </c>
      <c r="B2" t="s">
        <v>50</v>
      </c>
      <c r="C2" t="s">
        <v>51</v>
      </c>
      <c r="D2" t="s">
        <v>52</v>
      </c>
      <c r="E2" s="52">
        <v>5</v>
      </c>
      <c r="F2">
        <v>3</v>
      </c>
      <c r="G2" s="52"/>
      <c r="H2" s="52">
        <v>3</v>
      </c>
      <c r="I2" s="52"/>
      <c r="J2" s="52">
        <f>Table13[[#This Row],[12/31/2022]]+1</f>
        <v>4</v>
      </c>
      <c r="K2" s="52">
        <f>Table13[[#This Row],[6/30/2023]]+0</f>
        <v>0</v>
      </c>
      <c r="L2" s="52">
        <v>12</v>
      </c>
      <c r="M2" s="52">
        <f>MAX(Table13[[#This Row],[Growth Goal]:[Min Need Goal]])</f>
        <v>12</v>
      </c>
      <c r="N2" s="52">
        <f>Table13[[#This Row],[End Goal]]-Table13[[#This Row],[6/30/2023]]</f>
        <v>12</v>
      </c>
      <c r="P2" s="4">
        <v>0</v>
      </c>
      <c r="Q2" s="4">
        <f>Table13[[#This Row],[2022 Sales]]*2</f>
        <v>0</v>
      </c>
      <c r="R2" s="52">
        <f>IF(Table13[[#This Row],[Double 2022]]&lt;4000,4000,0)</f>
        <v>4000</v>
      </c>
      <c r="S2" s="4">
        <f>MAX(Table13[[#This Row],[Double 2022]:[Min 4K]])</f>
        <v>4000</v>
      </c>
      <c r="T2" s="66">
        <f>IF(Table13[[#This Row],[Max of goals]]&gt;15000,15000,Table13[[#This Row],[Max of goals]])</f>
        <v>4000</v>
      </c>
    </row>
    <row r="3" spans="1:20" x14ac:dyDescent="0.3">
      <c r="A3" t="s">
        <v>215</v>
      </c>
      <c r="B3" t="s">
        <v>50</v>
      </c>
      <c r="C3" t="s">
        <v>51</v>
      </c>
      <c r="D3" t="s">
        <v>53</v>
      </c>
      <c r="E3" s="52">
        <v>23</v>
      </c>
      <c r="F3">
        <v>19</v>
      </c>
      <c r="G3" s="52"/>
      <c r="H3" s="52">
        <v>20</v>
      </c>
      <c r="I3" s="52">
        <v>17</v>
      </c>
      <c r="J3" s="52">
        <f>Table13[[#This Row],[12/31/2022]]+1</f>
        <v>21</v>
      </c>
      <c r="K3" s="52">
        <f>Table13[[#This Row],[6/30/2023]]+0</f>
        <v>17</v>
      </c>
      <c r="L3" s="52">
        <v>12</v>
      </c>
      <c r="M3" s="52">
        <f>MAX(Table13[[#This Row],[Growth Goal]:[Min Need Goal]])</f>
        <v>21</v>
      </c>
      <c r="N3" s="52">
        <f>Table13[[#This Row],[End Goal]]-Table13[[#This Row],[6/30/2023]]</f>
        <v>4</v>
      </c>
      <c r="P3" s="4">
        <v>0</v>
      </c>
      <c r="Q3" s="4">
        <f>Table13[[#This Row],[2022 Sales]]*2</f>
        <v>0</v>
      </c>
      <c r="R3" s="52">
        <f>IF(Table13[[#This Row],[Double 2022]]&lt;4000,4000,0)</f>
        <v>4000</v>
      </c>
      <c r="S3" s="4">
        <f>MAX(Table13[[#This Row],[Double 2022]:[Min 4K]])</f>
        <v>4000</v>
      </c>
      <c r="T3" s="66">
        <f>IF(Table13[[#This Row],[Max of goals]]&gt;15000,15000,Table13[[#This Row],[Max of goals]])</f>
        <v>4000</v>
      </c>
    </row>
    <row r="4" spans="1:20" x14ac:dyDescent="0.3">
      <c r="A4" t="s">
        <v>216</v>
      </c>
      <c r="B4" t="s">
        <v>54</v>
      </c>
      <c r="C4" t="s">
        <v>51</v>
      </c>
      <c r="D4" t="s">
        <v>55</v>
      </c>
      <c r="E4" s="52">
        <v>12</v>
      </c>
      <c r="F4">
        <v>10</v>
      </c>
      <c r="G4" s="52"/>
      <c r="H4" s="52">
        <v>12</v>
      </c>
      <c r="I4" s="52">
        <v>8</v>
      </c>
      <c r="J4" s="52">
        <f>Table13[[#This Row],[12/31/2022]]+1</f>
        <v>13</v>
      </c>
      <c r="K4" s="52">
        <f>Table13[[#This Row],[6/30/2023]]+0</f>
        <v>8</v>
      </c>
      <c r="L4" s="52">
        <v>12</v>
      </c>
      <c r="M4" s="52">
        <f>MAX(Table13[[#This Row],[Growth Goal]:[Min Need Goal]])</f>
        <v>13</v>
      </c>
      <c r="N4" s="52">
        <f>Table13[[#This Row],[End Goal]]-Table13[[#This Row],[6/30/2023]]</f>
        <v>5</v>
      </c>
      <c r="P4" s="4">
        <v>0</v>
      </c>
      <c r="Q4" s="4">
        <f>Table13[[#This Row],[2022 Sales]]*2</f>
        <v>0</v>
      </c>
      <c r="R4" s="52">
        <f>IF(Table13[[#This Row],[Double 2022]]&lt;4000,4000,0)</f>
        <v>4000</v>
      </c>
      <c r="S4" s="4">
        <f>MAX(Table13[[#This Row],[Double 2022]:[Min 4K]])</f>
        <v>4000</v>
      </c>
      <c r="T4" s="66">
        <f>IF(Table13[[#This Row],[Max of goals]]&gt;15000,15000,Table13[[#This Row],[Max of goals]])</f>
        <v>4000</v>
      </c>
    </row>
    <row r="5" spans="1:20" x14ac:dyDescent="0.3">
      <c r="A5" t="s">
        <v>217</v>
      </c>
      <c r="B5" t="s">
        <v>54</v>
      </c>
      <c r="C5" t="s">
        <v>51</v>
      </c>
      <c r="D5" t="s">
        <v>56</v>
      </c>
      <c r="E5" s="52">
        <v>14</v>
      </c>
      <c r="F5">
        <v>9</v>
      </c>
      <c r="G5" s="52"/>
      <c r="H5" s="52">
        <v>12</v>
      </c>
      <c r="I5" s="52">
        <v>6</v>
      </c>
      <c r="J5" s="52">
        <f>Table13[[#This Row],[12/31/2022]]+1</f>
        <v>13</v>
      </c>
      <c r="K5" s="52">
        <f>Table13[[#This Row],[6/30/2023]]+0</f>
        <v>6</v>
      </c>
      <c r="L5" s="52">
        <v>12</v>
      </c>
      <c r="M5" s="52">
        <f>MAX(Table13[[#This Row],[Growth Goal]:[Min Need Goal]])</f>
        <v>13</v>
      </c>
      <c r="N5" s="52">
        <f>Table13[[#This Row],[End Goal]]-Table13[[#This Row],[6/30/2023]]</f>
        <v>7</v>
      </c>
      <c r="P5" s="4">
        <v>0</v>
      </c>
      <c r="Q5" s="4">
        <f>Table13[[#This Row],[2022 Sales]]*2</f>
        <v>0</v>
      </c>
      <c r="R5" s="52">
        <f>IF(Table13[[#This Row],[Double 2022]]&lt;4000,4000,0)</f>
        <v>4000</v>
      </c>
      <c r="S5" s="4">
        <f>MAX(Table13[[#This Row],[Double 2022]:[Min 4K]])</f>
        <v>4000</v>
      </c>
      <c r="T5" s="66">
        <f>IF(Table13[[#This Row],[Max of goals]]&gt;15000,15000,Table13[[#This Row],[Max of goals]])</f>
        <v>4000</v>
      </c>
    </row>
    <row r="6" spans="1:20" x14ac:dyDescent="0.3">
      <c r="A6" t="s">
        <v>218</v>
      </c>
      <c r="B6" t="s">
        <v>57</v>
      </c>
      <c r="C6" t="s">
        <v>51</v>
      </c>
      <c r="D6" t="s">
        <v>58</v>
      </c>
      <c r="E6" s="52">
        <v>8</v>
      </c>
      <c r="F6">
        <v>5</v>
      </c>
      <c r="G6" s="52"/>
      <c r="H6" s="52">
        <v>7</v>
      </c>
      <c r="I6" s="52">
        <v>10</v>
      </c>
      <c r="J6" s="52">
        <f>Table13[[#This Row],[12/31/2022]]+1</f>
        <v>8</v>
      </c>
      <c r="K6" s="52">
        <f>Table13[[#This Row],[6/30/2023]]+0</f>
        <v>10</v>
      </c>
      <c r="L6" s="52">
        <v>12</v>
      </c>
      <c r="M6" s="52">
        <f>MAX(Table13[[#This Row],[Growth Goal]:[Min Need Goal]])</f>
        <v>12</v>
      </c>
      <c r="N6" s="52">
        <f>Table13[[#This Row],[End Goal]]-Table13[[#This Row],[6/30/2023]]</f>
        <v>2</v>
      </c>
      <c r="P6" s="4">
        <v>0</v>
      </c>
      <c r="Q6" s="4">
        <f>Table13[[#This Row],[2022 Sales]]*2</f>
        <v>0</v>
      </c>
      <c r="R6" s="52">
        <f>IF(Table13[[#This Row],[Double 2022]]&lt;4000,4000,0)</f>
        <v>4000</v>
      </c>
      <c r="S6" s="4">
        <f>MAX(Table13[[#This Row],[Double 2022]:[Min 4K]])</f>
        <v>4000</v>
      </c>
      <c r="T6" s="66">
        <f>IF(Table13[[#This Row],[Max of goals]]&gt;15000,15000,Table13[[#This Row],[Max of goals]])</f>
        <v>4000</v>
      </c>
    </row>
    <row r="7" spans="1:20" x14ac:dyDescent="0.3">
      <c r="A7" t="s">
        <v>219</v>
      </c>
      <c r="B7" t="s">
        <v>57</v>
      </c>
      <c r="C7" t="s">
        <v>51</v>
      </c>
      <c r="D7" t="s">
        <v>59</v>
      </c>
      <c r="E7" s="52">
        <v>5</v>
      </c>
      <c r="F7">
        <v>4</v>
      </c>
      <c r="G7" s="52"/>
      <c r="H7" s="52">
        <v>4</v>
      </c>
      <c r="I7" s="52">
        <v>8</v>
      </c>
      <c r="J7" s="52">
        <f>Table13[[#This Row],[12/31/2022]]+1</f>
        <v>5</v>
      </c>
      <c r="K7" s="52">
        <f>Table13[[#This Row],[6/30/2023]]+0</f>
        <v>8</v>
      </c>
      <c r="L7" s="52">
        <v>12</v>
      </c>
      <c r="M7" s="52">
        <f>MAX(Table13[[#This Row],[Growth Goal]:[Min Need Goal]])</f>
        <v>12</v>
      </c>
      <c r="N7" s="52">
        <f>Table13[[#This Row],[End Goal]]-Table13[[#This Row],[6/30/2023]]</f>
        <v>4</v>
      </c>
      <c r="P7" s="4">
        <v>0</v>
      </c>
      <c r="Q7" s="4">
        <f>Table13[[#This Row],[2022 Sales]]*2</f>
        <v>0</v>
      </c>
      <c r="R7" s="52">
        <f>IF(Table13[[#This Row],[Double 2022]]&lt;4000,4000,0)</f>
        <v>4000</v>
      </c>
      <c r="S7" s="4">
        <f>MAX(Table13[[#This Row],[Double 2022]:[Min 4K]])</f>
        <v>4000</v>
      </c>
      <c r="T7" s="66">
        <f>IF(Table13[[#This Row],[Max of goals]]&gt;15000,15000,Table13[[#This Row],[Max of goals]])</f>
        <v>4000</v>
      </c>
    </row>
    <row r="8" spans="1:20" x14ac:dyDescent="0.3">
      <c r="A8" t="s">
        <v>220</v>
      </c>
      <c r="B8" t="s">
        <v>60</v>
      </c>
      <c r="C8" t="s">
        <v>51</v>
      </c>
      <c r="D8" t="s">
        <v>61</v>
      </c>
      <c r="E8" s="52">
        <v>3</v>
      </c>
      <c r="F8">
        <v>2</v>
      </c>
      <c r="G8" s="52"/>
      <c r="H8" s="52">
        <v>2</v>
      </c>
      <c r="I8" s="52">
        <v>2</v>
      </c>
      <c r="J8" s="52">
        <f>Table13[[#This Row],[12/31/2022]]+1</f>
        <v>3</v>
      </c>
      <c r="K8" s="52">
        <f>Table13[[#This Row],[6/30/2023]]+0</f>
        <v>2</v>
      </c>
      <c r="L8" s="52">
        <v>12</v>
      </c>
      <c r="M8" s="52">
        <f>MAX(Table13[[#This Row],[Growth Goal]:[Min Need Goal]])</f>
        <v>12</v>
      </c>
      <c r="N8" s="52">
        <f>Table13[[#This Row],[End Goal]]-Table13[[#This Row],[6/30/2023]]</f>
        <v>10</v>
      </c>
      <c r="P8" s="4">
        <v>469</v>
      </c>
      <c r="Q8" s="4">
        <f>Table13[[#This Row],[2022 Sales]]*2</f>
        <v>938</v>
      </c>
      <c r="R8" s="52">
        <f>IF(Table13[[#This Row],[Double 2022]]&lt;4000,4000,0)</f>
        <v>4000</v>
      </c>
      <c r="S8" s="4">
        <f>MAX(Table13[[#This Row],[Double 2022]:[Min 4K]])</f>
        <v>4000</v>
      </c>
      <c r="T8" s="66">
        <f>IF(Table13[[#This Row],[Max of goals]]&gt;15000,15000,Table13[[#This Row],[Max of goals]])</f>
        <v>4000</v>
      </c>
    </row>
    <row r="9" spans="1:20" x14ac:dyDescent="0.3">
      <c r="A9" t="s">
        <v>221</v>
      </c>
      <c r="B9" t="s">
        <v>57</v>
      </c>
      <c r="C9" t="s">
        <v>51</v>
      </c>
      <c r="D9" t="s">
        <v>62</v>
      </c>
      <c r="E9" s="52">
        <v>7</v>
      </c>
      <c r="F9">
        <v>4</v>
      </c>
      <c r="G9" s="52"/>
      <c r="H9" s="52">
        <v>7</v>
      </c>
      <c r="I9" s="52">
        <v>6</v>
      </c>
      <c r="J9" s="52">
        <f>Table13[[#This Row],[12/31/2022]]+1</f>
        <v>8</v>
      </c>
      <c r="K9" s="52">
        <f>Table13[[#This Row],[6/30/2023]]+0</f>
        <v>6</v>
      </c>
      <c r="L9" s="52">
        <v>12</v>
      </c>
      <c r="M9" s="52">
        <f>MAX(Table13[[#This Row],[Growth Goal]:[Min Need Goal]])</f>
        <v>12</v>
      </c>
      <c r="N9" s="52">
        <f>Table13[[#This Row],[End Goal]]-Table13[[#This Row],[6/30/2023]]</f>
        <v>6</v>
      </c>
      <c r="P9" s="4">
        <v>0</v>
      </c>
      <c r="Q9" s="4">
        <f>Table13[[#This Row],[2022 Sales]]*2</f>
        <v>0</v>
      </c>
      <c r="R9" s="52">
        <f>IF(Table13[[#This Row],[Double 2022]]&lt;4000,4000,0)</f>
        <v>4000</v>
      </c>
      <c r="S9" s="4">
        <f>MAX(Table13[[#This Row],[Double 2022]:[Min 4K]])</f>
        <v>4000</v>
      </c>
      <c r="T9" s="66">
        <f>IF(Table13[[#This Row],[Max of goals]]&gt;15000,15000,Table13[[#This Row],[Max of goals]])</f>
        <v>4000</v>
      </c>
    </row>
    <row r="10" spans="1:20" x14ac:dyDescent="0.3">
      <c r="A10" t="s">
        <v>222</v>
      </c>
      <c r="B10" t="s">
        <v>60</v>
      </c>
      <c r="C10" t="s">
        <v>63</v>
      </c>
      <c r="D10" t="s">
        <v>64</v>
      </c>
      <c r="E10" s="52">
        <v>15</v>
      </c>
      <c r="F10">
        <v>6</v>
      </c>
      <c r="G10" s="52"/>
      <c r="H10" s="52">
        <v>5</v>
      </c>
      <c r="I10" s="52"/>
      <c r="J10" s="52">
        <f>Table13[[#This Row],[12/31/2022]]+1</f>
        <v>6</v>
      </c>
      <c r="K10" s="52">
        <f>Table13[[#This Row],[6/30/2023]]+12</f>
        <v>12</v>
      </c>
      <c r="L10" s="52">
        <v>15</v>
      </c>
      <c r="M10" s="52">
        <f>MAX(Table13[[#This Row],[Growth Goal]:[Min Need Goal]])</f>
        <v>15</v>
      </c>
      <c r="N10" s="52">
        <f>Table13[[#This Row],[End Goal]]-Table13[[#This Row],[6/30/2023]]</f>
        <v>15</v>
      </c>
      <c r="O10" s="4">
        <v>8044.85</v>
      </c>
      <c r="P10" s="4">
        <v>0</v>
      </c>
      <c r="Q10" s="4">
        <f>Table13[[#This Row],[2022 Sales]]*2</f>
        <v>0</v>
      </c>
      <c r="R10" s="52">
        <f>IF(Table13[[#This Row],[Double 2022]]&lt;4000,4000,0)</f>
        <v>4000</v>
      </c>
      <c r="S10" s="4">
        <f>MAX(Table13[[#This Row],[Double 2022]:[Min 4K]])</f>
        <v>4000</v>
      </c>
      <c r="T10" s="66">
        <f>IF(Table13[[#This Row],[Max of goals]]&gt;15000,15000,Table13[[#This Row],[Max of goals]])</f>
        <v>4000</v>
      </c>
    </row>
    <row r="11" spans="1:20" x14ac:dyDescent="0.3">
      <c r="A11" t="s">
        <v>223</v>
      </c>
      <c r="B11" t="s">
        <v>57</v>
      </c>
      <c r="C11" t="s">
        <v>63</v>
      </c>
      <c r="D11" t="s">
        <v>65</v>
      </c>
      <c r="E11" s="52">
        <v>31</v>
      </c>
      <c r="F11">
        <v>21</v>
      </c>
      <c r="G11" s="52"/>
      <c r="H11" s="52">
        <v>30</v>
      </c>
      <c r="I11" s="52">
        <v>25</v>
      </c>
      <c r="J11" s="52">
        <f>Table13[[#This Row],[12/31/2022]]+1</f>
        <v>31</v>
      </c>
      <c r="K11" s="52">
        <f>Table13[[#This Row],[6/30/2023]]+12</f>
        <v>37</v>
      </c>
      <c r="L11" s="52">
        <v>15</v>
      </c>
      <c r="M11" s="52">
        <f>MAX(Table13[[#This Row],[Growth Goal]:[Min Need Goal]])</f>
        <v>37</v>
      </c>
      <c r="N11" s="52">
        <f>Table13[[#This Row],[End Goal]]-Table13[[#This Row],[6/30/2023]]</f>
        <v>12</v>
      </c>
      <c r="P11" s="4">
        <v>4378</v>
      </c>
      <c r="Q11" s="4">
        <f>Table13[[#This Row],[2022 Sales]]*2</f>
        <v>8756</v>
      </c>
      <c r="R11" s="52">
        <f>IF(Table13[[#This Row],[Double 2022]]&lt;4000,4000,0)</f>
        <v>0</v>
      </c>
      <c r="S11" s="4">
        <f>MAX(Table13[[#This Row],[Double 2022]:[Min 4K]])</f>
        <v>8756</v>
      </c>
      <c r="T11" s="66">
        <f>IF(Table13[[#This Row],[Max of goals]]&gt;15000,15000,Table13[[#This Row],[Max of goals]])</f>
        <v>8756</v>
      </c>
    </row>
    <row r="12" spans="1:20" x14ac:dyDescent="0.3">
      <c r="A12" t="s">
        <v>213</v>
      </c>
      <c r="B12" t="s">
        <v>60</v>
      </c>
      <c r="C12" t="s">
        <v>63</v>
      </c>
      <c r="D12" t="s">
        <v>209</v>
      </c>
      <c r="E12" s="52"/>
      <c r="F12" s="52"/>
      <c r="G12" s="52"/>
      <c r="H12" s="52">
        <v>8</v>
      </c>
      <c r="I12" s="52">
        <v>8</v>
      </c>
      <c r="J12" s="52">
        <f>Table13[[#This Row],[12/31/2022]]+1</f>
        <v>9</v>
      </c>
      <c r="K12" s="52">
        <f>Table13[[#This Row],[6/30/2023]]+12</f>
        <v>20</v>
      </c>
      <c r="L12" s="52">
        <v>15</v>
      </c>
      <c r="M12" s="52">
        <f>MAX(Table13[[#This Row],[Growth Goal]:[Min Need Goal]])</f>
        <v>20</v>
      </c>
      <c r="N12" s="52">
        <f>Table13[[#This Row],[End Goal]]-Table13[[#This Row],[6/30/2023]]</f>
        <v>12</v>
      </c>
      <c r="P12" s="4">
        <v>0</v>
      </c>
      <c r="Q12" s="4">
        <f>Table13[[#This Row],[2022 Sales]]*2</f>
        <v>0</v>
      </c>
      <c r="R12" s="52">
        <f>IF(Table13[[#This Row],[Double 2022]]&lt;4000,4000,0)</f>
        <v>4000</v>
      </c>
      <c r="S12" s="4">
        <f>MAX(Table13[[#This Row],[Double 2022]:[Min 4K]])</f>
        <v>4000</v>
      </c>
      <c r="T12" s="66">
        <f>IF(Table13[[#This Row],[Max of goals]]&gt;15000,15000,Table13[[#This Row],[Max of goals]])</f>
        <v>4000</v>
      </c>
    </row>
    <row r="13" spans="1:20" x14ac:dyDescent="0.3">
      <c r="A13" t="s">
        <v>224</v>
      </c>
      <c r="B13" t="s">
        <v>50</v>
      </c>
      <c r="C13" t="s">
        <v>63</v>
      </c>
      <c r="D13" t="s">
        <v>66</v>
      </c>
      <c r="E13" s="52">
        <v>17</v>
      </c>
      <c r="F13">
        <v>17</v>
      </c>
      <c r="G13" s="52"/>
      <c r="H13" s="52">
        <v>27</v>
      </c>
      <c r="I13" s="52">
        <v>28</v>
      </c>
      <c r="J13" s="52">
        <f>Table13[[#This Row],[12/31/2022]]+1</f>
        <v>28</v>
      </c>
      <c r="K13" s="52">
        <f>Table13[[#This Row],[6/30/2023]]+12</f>
        <v>40</v>
      </c>
      <c r="L13" s="52">
        <v>15</v>
      </c>
      <c r="M13" s="52">
        <f>MAX(Table13[[#This Row],[Growth Goal]:[Min Need Goal]])</f>
        <v>40</v>
      </c>
      <c r="N13" s="52">
        <f>Table13[[#This Row],[End Goal]]-Table13[[#This Row],[6/30/2023]]</f>
        <v>12</v>
      </c>
      <c r="O13" s="4">
        <v>10635</v>
      </c>
      <c r="P13" s="4">
        <v>19699</v>
      </c>
      <c r="Q13" s="4">
        <f>Table13[[#This Row],[2022 Sales]]*2</f>
        <v>39398</v>
      </c>
      <c r="R13" s="52">
        <f>IF(Table13[[#This Row],[Double 2022]]&lt;4000,4000,0)</f>
        <v>0</v>
      </c>
      <c r="S13" s="4">
        <f>MAX(Table13[[#This Row],[Double 2022]:[Min 4K]])</f>
        <v>39398</v>
      </c>
      <c r="T13" s="66">
        <f>IF(Table13[[#This Row],[Max of goals]]&gt;15000,15000,Table13[[#This Row],[Max of goals]])</f>
        <v>15000</v>
      </c>
    </row>
    <row r="14" spans="1:20" x14ac:dyDescent="0.3">
      <c r="A14" t="s">
        <v>225</v>
      </c>
      <c r="B14" t="s">
        <v>60</v>
      </c>
      <c r="C14" t="s">
        <v>63</v>
      </c>
      <c r="D14" t="s">
        <v>67</v>
      </c>
      <c r="E14" s="52">
        <v>11</v>
      </c>
      <c r="F14">
        <v>15</v>
      </c>
      <c r="G14" s="52"/>
      <c r="H14" s="52">
        <v>17</v>
      </c>
      <c r="I14" s="52">
        <v>15</v>
      </c>
      <c r="J14" s="52">
        <f>Table13[[#This Row],[12/31/2022]]+1</f>
        <v>18</v>
      </c>
      <c r="K14" s="52">
        <f>Table13[[#This Row],[6/30/2023]]+12</f>
        <v>27</v>
      </c>
      <c r="L14" s="52">
        <v>15</v>
      </c>
      <c r="M14" s="52">
        <f>MAX(Table13[[#This Row],[Growth Goal]:[Min Need Goal]])</f>
        <v>27</v>
      </c>
      <c r="N14" s="52">
        <f>Table13[[#This Row],[End Goal]]-Table13[[#This Row],[6/30/2023]]</f>
        <v>12</v>
      </c>
      <c r="O14" s="4">
        <v>3639.83</v>
      </c>
      <c r="P14" s="4">
        <v>6761</v>
      </c>
      <c r="Q14" s="4">
        <f>Table13[[#This Row],[2022 Sales]]*2</f>
        <v>13522</v>
      </c>
      <c r="R14" s="52">
        <f>IF(Table13[[#This Row],[Double 2022]]&lt;4000,4000,0)</f>
        <v>0</v>
      </c>
      <c r="S14" s="4">
        <f>MAX(Table13[[#This Row],[Double 2022]:[Min 4K]])</f>
        <v>13522</v>
      </c>
      <c r="T14" s="66">
        <f>IF(Table13[[#This Row],[Max of goals]]&gt;15000,15000,Table13[[#This Row],[Max of goals]])</f>
        <v>13522</v>
      </c>
    </row>
    <row r="15" spans="1:20" x14ac:dyDescent="0.3">
      <c r="A15" t="s">
        <v>226</v>
      </c>
      <c r="B15" t="s">
        <v>60</v>
      </c>
      <c r="C15" t="s">
        <v>63</v>
      </c>
      <c r="D15" t="s">
        <v>68</v>
      </c>
      <c r="E15" s="52">
        <v>14</v>
      </c>
      <c r="F15">
        <v>8</v>
      </c>
      <c r="G15" s="52"/>
      <c r="H15" s="52">
        <v>4</v>
      </c>
      <c r="I15" s="52"/>
      <c r="J15" s="52">
        <f>Table13[[#This Row],[12/31/2022]]+1</f>
        <v>5</v>
      </c>
      <c r="K15" s="52">
        <f>Table13[[#This Row],[6/30/2023]]+12</f>
        <v>12</v>
      </c>
      <c r="L15" s="52">
        <v>15</v>
      </c>
      <c r="M15" s="52">
        <f>MAX(Table13[[#This Row],[Growth Goal]:[Min Need Goal]])</f>
        <v>15</v>
      </c>
      <c r="N15" s="52">
        <f>Table13[[#This Row],[End Goal]]-Table13[[#This Row],[6/30/2023]]</f>
        <v>15</v>
      </c>
      <c r="O15" s="4">
        <v>7379.58</v>
      </c>
      <c r="P15" s="4">
        <v>0</v>
      </c>
      <c r="Q15" s="4">
        <f>Table13[[#This Row],[2022 Sales]]*2</f>
        <v>0</v>
      </c>
      <c r="R15" s="52">
        <f>IF(Table13[[#This Row],[Double 2022]]&lt;4000,4000,0)</f>
        <v>4000</v>
      </c>
      <c r="S15" s="4">
        <f>MAX(Table13[[#This Row],[Double 2022]:[Min 4K]])</f>
        <v>4000</v>
      </c>
      <c r="T15" s="66">
        <f>IF(Table13[[#This Row],[Max of goals]]&gt;15000,15000,Table13[[#This Row],[Max of goals]])</f>
        <v>4000</v>
      </c>
    </row>
    <row r="16" spans="1:20" x14ac:dyDescent="0.3">
      <c r="A16" t="s">
        <v>227</v>
      </c>
      <c r="B16" t="s">
        <v>60</v>
      </c>
      <c r="C16" t="s">
        <v>63</v>
      </c>
      <c r="D16" t="s">
        <v>69</v>
      </c>
      <c r="E16" s="52">
        <v>11</v>
      </c>
      <c r="F16">
        <v>9</v>
      </c>
      <c r="G16" s="52"/>
      <c r="H16" s="52">
        <v>16</v>
      </c>
      <c r="I16" s="52">
        <v>22</v>
      </c>
      <c r="J16" s="52">
        <f>Table13[[#This Row],[12/31/2022]]+1</f>
        <v>17</v>
      </c>
      <c r="K16" s="52">
        <f>Table13[[#This Row],[6/30/2023]]+12</f>
        <v>34</v>
      </c>
      <c r="L16" s="52">
        <v>15</v>
      </c>
      <c r="M16" s="52">
        <f>MAX(Table13[[#This Row],[Growth Goal]:[Min Need Goal]])</f>
        <v>34</v>
      </c>
      <c r="N16" s="52">
        <f>Table13[[#This Row],[End Goal]]-Table13[[#This Row],[6/30/2023]]</f>
        <v>12</v>
      </c>
      <c r="P16" s="4">
        <v>0</v>
      </c>
      <c r="Q16" s="4">
        <f>Table13[[#This Row],[2022 Sales]]*2</f>
        <v>0</v>
      </c>
      <c r="R16" s="52">
        <f>IF(Table13[[#This Row],[Double 2022]]&lt;4000,4000,0)</f>
        <v>4000</v>
      </c>
      <c r="S16" s="4">
        <f>MAX(Table13[[#This Row],[Double 2022]:[Min 4K]])</f>
        <v>4000</v>
      </c>
      <c r="T16" s="66">
        <f>IF(Table13[[#This Row],[Max of goals]]&gt;15000,15000,Table13[[#This Row],[Max of goals]])</f>
        <v>4000</v>
      </c>
    </row>
    <row r="17" spans="1:20" x14ac:dyDescent="0.3">
      <c r="A17" t="s">
        <v>228</v>
      </c>
      <c r="B17" t="s">
        <v>50</v>
      </c>
      <c r="C17" t="s">
        <v>63</v>
      </c>
      <c r="D17" t="s">
        <v>70</v>
      </c>
      <c r="E17" s="52">
        <v>42</v>
      </c>
      <c r="F17">
        <v>31</v>
      </c>
      <c r="G17" s="52"/>
      <c r="H17" s="52">
        <v>43</v>
      </c>
      <c r="I17" s="52">
        <v>25</v>
      </c>
      <c r="J17" s="52">
        <f>Table13[[#This Row],[12/31/2022]]+1</f>
        <v>44</v>
      </c>
      <c r="K17" s="52">
        <f>Table13[[#This Row],[6/30/2023]]+12</f>
        <v>37</v>
      </c>
      <c r="L17" s="52">
        <v>15</v>
      </c>
      <c r="M17" s="52">
        <f>MAX(Table13[[#This Row],[Growth Goal]:[Min Need Goal]])</f>
        <v>44</v>
      </c>
      <c r="N17" s="52">
        <f>Table13[[#This Row],[End Goal]]-Table13[[#This Row],[6/30/2023]]</f>
        <v>19</v>
      </c>
      <c r="O17" s="4">
        <v>30111.14</v>
      </c>
      <c r="P17" s="4">
        <v>50330</v>
      </c>
      <c r="Q17" s="4">
        <f>Table13[[#This Row],[2022 Sales]]*2</f>
        <v>100660</v>
      </c>
      <c r="R17" s="52">
        <f>IF(Table13[[#This Row],[Double 2022]]&lt;4000,4000,0)</f>
        <v>0</v>
      </c>
      <c r="S17" s="4">
        <f>MAX(Table13[[#This Row],[Double 2022]:[Min 4K]])</f>
        <v>100660</v>
      </c>
      <c r="T17" s="66">
        <f>IF(Table13[[#This Row],[Max of goals]]&gt;15000,15000,Table13[[#This Row],[Max of goals]])</f>
        <v>15000</v>
      </c>
    </row>
    <row r="18" spans="1:20" x14ac:dyDescent="0.3">
      <c r="A18" t="s">
        <v>229</v>
      </c>
      <c r="B18" t="s">
        <v>60</v>
      </c>
      <c r="C18" t="s">
        <v>63</v>
      </c>
      <c r="D18" t="s">
        <v>71</v>
      </c>
      <c r="E18" s="52">
        <v>15</v>
      </c>
      <c r="F18">
        <v>10</v>
      </c>
      <c r="G18" s="52"/>
      <c r="H18" s="52">
        <v>15</v>
      </c>
      <c r="I18" s="52">
        <v>10</v>
      </c>
      <c r="J18" s="52">
        <f>Table13[[#This Row],[12/31/2022]]+1</f>
        <v>16</v>
      </c>
      <c r="K18" s="52">
        <f>Table13[[#This Row],[6/30/2023]]+12</f>
        <v>22</v>
      </c>
      <c r="L18" s="52">
        <v>15</v>
      </c>
      <c r="M18" s="52">
        <f>MAX(Table13[[#This Row],[Growth Goal]:[Min Need Goal]])</f>
        <v>22</v>
      </c>
      <c r="N18" s="52">
        <f>Table13[[#This Row],[End Goal]]-Table13[[#This Row],[6/30/2023]]</f>
        <v>12</v>
      </c>
      <c r="O18" s="4">
        <v>4164.6000000000004</v>
      </c>
      <c r="P18" s="4">
        <v>4790</v>
      </c>
      <c r="Q18" s="4">
        <f>Table13[[#This Row],[2022 Sales]]*2</f>
        <v>9580</v>
      </c>
      <c r="R18" s="52">
        <f>IF(Table13[[#This Row],[Double 2022]]&lt;4000,4000,0)</f>
        <v>0</v>
      </c>
      <c r="S18" s="4">
        <f>MAX(Table13[[#This Row],[Double 2022]:[Min 4K]])</f>
        <v>9580</v>
      </c>
      <c r="T18" s="66">
        <f>IF(Table13[[#This Row],[Max of goals]]&gt;15000,15000,Table13[[#This Row],[Max of goals]])</f>
        <v>9580</v>
      </c>
    </row>
    <row r="19" spans="1:20" x14ac:dyDescent="0.3">
      <c r="A19" t="s">
        <v>230</v>
      </c>
      <c r="B19" t="s">
        <v>50</v>
      </c>
      <c r="C19" t="s">
        <v>63</v>
      </c>
      <c r="D19" t="s">
        <v>72</v>
      </c>
      <c r="E19" s="52">
        <v>14</v>
      </c>
      <c r="F19">
        <v>11</v>
      </c>
      <c r="G19" s="52"/>
      <c r="H19" s="52">
        <v>17</v>
      </c>
      <c r="I19" s="52">
        <v>13</v>
      </c>
      <c r="J19" s="52">
        <f>Table13[[#This Row],[12/31/2022]]+1</f>
        <v>18</v>
      </c>
      <c r="K19" s="52">
        <f>Table13[[#This Row],[6/30/2023]]+12</f>
        <v>25</v>
      </c>
      <c r="L19" s="52">
        <v>15</v>
      </c>
      <c r="M19" s="52">
        <f>MAX(Table13[[#This Row],[Growth Goal]:[Min Need Goal]])</f>
        <v>25</v>
      </c>
      <c r="N19" s="52">
        <f>Table13[[#This Row],[End Goal]]-Table13[[#This Row],[6/30/2023]]</f>
        <v>12</v>
      </c>
      <c r="O19" s="4">
        <v>4681.8900000000003</v>
      </c>
      <c r="P19" s="4">
        <v>7421.08</v>
      </c>
      <c r="Q19" s="4">
        <f>Table13[[#This Row],[2022 Sales]]*2</f>
        <v>14842.16</v>
      </c>
      <c r="R19" s="52">
        <f>IF(Table13[[#This Row],[Double 2022]]&lt;4000,4000,0)</f>
        <v>0</v>
      </c>
      <c r="S19" s="4">
        <f>MAX(Table13[[#This Row],[Double 2022]:[Min 4K]])</f>
        <v>14842.16</v>
      </c>
      <c r="T19" s="66">
        <f>IF(Table13[[#This Row],[Max of goals]]&gt;15000,15000,Table13[[#This Row],[Max of goals]])</f>
        <v>14842.16</v>
      </c>
    </row>
    <row r="20" spans="1:20" x14ac:dyDescent="0.3">
      <c r="A20" t="s">
        <v>231</v>
      </c>
      <c r="B20" t="s">
        <v>54</v>
      </c>
      <c r="C20" t="s">
        <v>63</v>
      </c>
      <c r="D20" t="s">
        <v>73</v>
      </c>
      <c r="E20" s="52">
        <v>27</v>
      </c>
      <c r="F20">
        <v>18</v>
      </c>
      <c r="G20" s="52"/>
      <c r="H20" s="52">
        <v>24</v>
      </c>
      <c r="I20" s="52">
        <v>18</v>
      </c>
      <c r="J20" s="52">
        <f>Table13[[#This Row],[12/31/2022]]+1</f>
        <v>25</v>
      </c>
      <c r="K20" s="52">
        <f>Table13[[#This Row],[6/30/2023]]+12</f>
        <v>30</v>
      </c>
      <c r="L20" s="52">
        <v>15</v>
      </c>
      <c r="M20" s="52">
        <f>MAX(Table13[[#This Row],[Growth Goal]:[Min Need Goal]])</f>
        <v>30</v>
      </c>
      <c r="N20" s="52">
        <f>Table13[[#This Row],[End Goal]]-Table13[[#This Row],[6/30/2023]]</f>
        <v>12</v>
      </c>
      <c r="P20" s="4">
        <v>0</v>
      </c>
      <c r="Q20" s="4">
        <f>Table13[[#This Row],[2022 Sales]]*2</f>
        <v>0</v>
      </c>
      <c r="R20" s="52">
        <f>IF(Table13[[#This Row],[Double 2022]]&lt;4000,4000,0)</f>
        <v>4000</v>
      </c>
      <c r="S20" s="4">
        <f>MAX(Table13[[#This Row],[Double 2022]:[Min 4K]])</f>
        <v>4000</v>
      </c>
      <c r="T20" s="66">
        <f>IF(Table13[[#This Row],[Max of goals]]&gt;15000,15000,Table13[[#This Row],[Max of goals]])</f>
        <v>4000</v>
      </c>
    </row>
    <row r="21" spans="1:20" x14ac:dyDescent="0.3">
      <c r="A21" t="s">
        <v>232</v>
      </c>
      <c r="B21" t="s">
        <v>54</v>
      </c>
      <c r="C21" t="s">
        <v>63</v>
      </c>
      <c r="D21" t="s">
        <v>74</v>
      </c>
      <c r="E21" s="52">
        <v>29</v>
      </c>
      <c r="F21">
        <v>19</v>
      </c>
      <c r="G21" s="52"/>
      <c r="H21" s="52">
        <v>23</v>
      </c>
      <c r="I21" s="52">
        <v>17</v>
      </c>
      <c r="J21" s="52">
        <f>Table13[[#This Row],[12/31/2022]]+1</f>
        <v>24</v>
      </c>
      <c r="K21" s="52">
        <f>Table13[[#This Row],[6/30/2023]]+12</f>
        <v>29</v>
      </c>
      <c r="L21" s="52">
        <v>15</v>
      </c>
      <c r="M21" s="52">
        <f>MAX(Table13[[#This Row],[Growth Goal]:[Min Need Goal]])</f>
        <v>29</v>
      </c>
      <c r="N21" s="52">
        <f>Table13[[#This Row],[End Goal]]-Table13[[#This Row],[6/30/2023]]</f>
        <v>12</v>
      </c>
      <c r="O21" s="4">
        <v>10511.85</v>
      </c>
      <c r="P21" s="4">
        <v>5261</v>
      </c>
      <c r="Q21" s="4">
        <f>Table13[[#This Row],[2022 Sales]]*2</f>
        <v>10522</v>
      </c>
      <c r="R21" s="52">
        <f>IF(Table13[[#This Row],[Double 2022]]&lt;4000,4000,0)</f>
        <v>0</v>
      </c>
      <c r="S21" s="4">
        <f>MAX(Table13[[#This Row],[Double 2022]:[Min 4K]])</f>
        <v>10522</v>
      </c>
      <c r="T21" s="66">
        <f>IF(Table13[[#This Row],[Max of goals]]&gt;15000,15000,Table13[[#This Row],[Max of goals]])</f>
        <v>10522</v>
      </c>
    </row>
    <row r="22" spans="1:20" x14ac:dyDescent="0.3">
      <c r="A22" t="s">
        <v>233</v>
      </c>
      <c r="B22" t="s">
        <v>54</v>
      </c>
      <c r="C22" t="s">
        <v>63</v>
      </c>
      <c r="D22" t="s">
        <v>75</v>
      </c>
      <c r="E22" s="52">
        <v>19</v>
      </c>
      <c r="F22">
        <v>15</v>
      </c>
      <c r="G22" s="52"/>
      <c r="H22" s="52">
        <v>17</v>
      </c>
      <c r="I22" s="52">
        <v>14</v>
      </c>
      <c r="J22" s="52">
        <f>Table13[[#This Row],[12/31/2022]]+1</f>
        <v>18</v>
      </c>
      <c r="K22" s="52">
        <f>Table13[[#This Row],[6/30/2023]]+12</f>
        <v>26</v>
      </c>
      <c r="L22" s="52">
        <v>15</v>
      </c>
      <c r="M22" s="52">
        <f>MAX(Table13[[#This Row],[Growth Goal]:[Min Need Goal]])</f>
        <v>26</v>
      </c>
      <c r="N22" s="52">
        <f>Table13[[#This Row],[End Goal]]-Table13[[#This Row],[6/30/2023]]</f>
        <v>12</v>
      </c>
      <c r="O22" s="4">
        <v>79.989999999999995</v>
      </c>
      <c r="P22" s="4">
        <v>0</v>
      </c>
      <c r="Q22" s="4">
        <f>Table13[[#This Row],[2022 Sales]]*2</f>
        <v>0</v>
      </c>
      <c r="R22" s="52">
        <f>IF(Table13[[#This Row],[Double 2022]]&lt;4000,4000,0)</f>
        <v>4000</v>
      </c>
      <c r="S22" s="4">
        <f>MAX(Table13[[#This Row],[Double 2022]:[Min 4K]])</f>
        <v>4000</v>
      </c>
      <c r="T22" s="66">
        <f>IF(Table13[[#This Row],[Max of goals]]&gt;15000,15000,Table13[[#This Row],[Max of goals]])</f>
        <v>4000</v>
      </c>
    </row>
    <row r="23" spans="1:20" x14ac:dyDescent="0.3">
      <c r="A23" t="s">
        <v>234</v>
      </c>
      <c r="B23" t="s">
        <v>54</v>
      </c>
      <c r="C23" t="s">
        <v>63</v>
      </c>
      <c r="D23" t="s">
        <v>76</v>
      </c>
      <c r="E23" s="52">
        <v>15</v>
      </c>
      <c r="F23">
        <v>8</v>
      </c>
      <c r="G23" s="52"/>
      <c r="H23" s="52">
        <v>15</v>
      </c>
      <c r="I23" s="52">
        <v>13</v>
      </c>
      <c r="J23" s="52">
        <f>Table13[[#This Row],[12/31/2022]]+1</f>
        <v>16</v>
      </c>
      <c r="K23" s="52">
        <f>Table13[[#This Row],[6/30/2023]]+12</f>
        <v>25</v>
      </c>
      <c r="L23" s="52">
        <v>15</v>
      </c>
      <c r="M23" s="52">
        <f>MAX(Table13[[#This Row],[Growth Goal]:[Min Need Goal]])</f>
        <v>25</v>
      </c>
      <c r="N23" s="52">
        <f>Table13[[#This Row],[End Goal]]-Table13[[#This Row],[6/30/2023]]</f>
        <v>12</v>
      </c>
      <c r="O23" s="4">
        <v>3854.86</v>
      </c>
      <c r="P23" s="4">
        <v>5632</v>
      </c>
      <c r="Q23" s="4">
        <f>Table13[[#This Row],[2022 Sales]]*2</f>
        <v>11264</v>
      </c>
      <c r="R23" s="52">
        <f>IF(Table13[[#This Row],[Double 2022]]&lt;4000,4000,0)</f>
        <v>0</v>
      </c>
      <c r="S23" s="4">
        <f>MAX(Table13[[#This Row],[Double 2022]:[Min 4K]])</f>
        <v>11264</v>
      </c>
      <c r="T23" s="66">
        <f>IF(Table13[[#This Row],[Max of goals]]&gt;15000,15000,Table13[[#This Row],[Max of goals]])</f>
        <v>11264</v>
      </c>
    </row>
    <row r="24" spans="1:20" x14ac:dyDescent="0.3">
      <c r="A24" t="s">
        <v>235</v>
      </c>
      <c r="B24" t="s">
        <v>50</v>
      </c>
      <c r="C24" t="s">
        <v>63</v>
      </c>
      <c r="D24" t="s">
        <v>77</v>
      </c>
      <c r="E24" s="52">
        <v>29</v>
      </c>
      <c r="F24">
        <v>8</v>
      </c>
      <c r="G24" s="52"/>
      <c r="H24" s="52">
        <v>12</v>
      </c>
      <c r="I24" s="52">
        <v>13</v>
      </c>
      <c r="J24" s="52">
        <f>Table13[[#This Row],[12/31/2022]]+1</f>
        <v>13</v>
      </c>
      <c r="K24" s="52">
        <f>Table13[[#This Row],[6/30/2023]]+12</f>
        <v>25</v>
      </c>
      <c r="L24" s="52">
        <v>15</v>
      </c>
      <c r="M24" s="52">
        <f>MAX(Table13[[#This Row],[Growth Goal]:[Min Need Goal]])</f>
        <v>25</v>
      </c>
      <c r="N24" s="52">
        <f>Table13[[#This Row],[End Goal]]-Table13[[#This Row],[6/30/2023]]</f>
        <v>12</v>
      </c>
      <c r="O24" s="4">
        <v>60</v>
      </c>
      <c r="P24" s="4">
        <v>0</v>
      </c>
      <c r="Q24" s="4">
        <f>Table13[[#This Row],[2022 Sales]]*2</f>
        <v>0</v>
      </c>
      <c r="R24" s="52">
        <f>IF(Table13[[#This Row],[Double 2022]]&lt;4000,4000,0)</f>
        <v>4000</v>
      </c>
      <c r="S24" s="4">
        <f>MAX(Table13[[#This Row],[Double 2022]:[Min 4K]])</f>
        <v>4000</v>
      </c>
      <c r="T24" s="66">
        <f>IF(Table13[[#This Row],[Max of goals]]&gt;15000,15000,Table13[[#This Row],[Max of goals]])</f>
        <v>4000</v>
      </c>
    </row>
    <row r="25" spans="1:20" x14ac:dyDescent="0.3">
      <c r="A25" t="s">
        <v>236</v>
      </c>
      <c r="B25" t="s">
        <v>57</v>
      </c>
      <c r="C25" t="s">
        <v>63</v>
      </c>
      <c r="D25" t="s">
        <v>78</v>
      </c>
      <c r="E25" s="52">
        <v>14</v>
      </c>
      <c r="F25">
        <v>12</v>
      </c>
      <c r="G25" s="52"/>
      <c r="H25" s="52">
        <v>20</v>
      </c>
      <c r="I25" s="52">
        <v>11</v>
      </c>
      <c r="J25" s="52">
        <f>Table13[[#This Row],[12/31/2022]]+1</f>
        <v>21</v>
      </c>
      <c r="K25" s="52">
        <f>Table13[[#This Row],[6/30/2023]]+12</f>
        <v>23</v>
      </c>
      <c r="L25" s="52">
        <v>15</v>
      </c>
      <c r="M25" s="52">
        <f>MAX(Table13[[#This Row],[Growth Goal]:[Min Need Goal]])</f>
        <v>23</v>
      </c>
      <c r="N25" s="52">
        <f>Table13[[#This Row],[End Goal]]-Table13[[#This Row],[6/30/2023]]</f>
        <v>12</v>
      </c>
      <c r="O25" s="4">
        <v>6071.62</v>
      </c>
      <c r="P25" s="4">
        <v>8556</v>
      </c>
      <c r="Q25" s="4">
        <f>Table13[[#This Row],[2022 Sales]]*2</f>
        <v>17112</v>
      </c>
      <c r="R25" s="52">
        <f>IF(Table13[[#This Row],[Double 2022]]&lt;4000,4000,0)</f>
        <v>0</v>
      </c>
      <c r="S25" s="4">
        <f>MAX(Table13[[#This Row],[Double 2022]:[Min 4K]])</f>
        <v>17112</v>
      </c>
      <c r="T25" s="66">
        <f>IF(Table13[[#This Row],[Max of goals]]&gt;15000,15000,Table13[[#This Row],[Max of goals]])</f>
        <v>15000</v>
      </c>
    </row>
    <row r="26" spans="1:20" x14ac:dyDescent="0.3">
      <c r="A26" t="s">
        <v>237</v>
      </c>
      <c r="B26" t="s">
        <v>57</v>
      </c>
      <c r="C26" t="s">
        <v>63</v>
      </c>
      <c r="D26" t="s">
        <v>79</v>
      </c>
      <c r="E26" s="52">
        <v>48</v>
      </c>
      <c r="F26">
        <v>37</v>
      </c>
      <c r="G26" s="52"/>
      <c r="H26" s="52">
        <v>44</v>
      </c>
      <c r="I26" s="52">
        <v>34</v>
      </c>
      <c r="J26" s="52">
        <f>Table13[[#This Row],[12/31/2022]]+1</f>
        <v>45</v>
      </c>
      <c r="K26" s="52">
        <f>Table13[[#This Row],[6/30/2023]]+12</f>
        <v>46</v>
      </c>
      <c r="L26" s="52">
        <v>15</v>
      </c>
      <c r="M26" s="52">
        <f>MAX(Table13[[#This Row],[Growth Goal]:[Min Need Goal]])</f>
        <v>46</v>
      </c>
      <c r="N26" s="52">
        <f>Table13[[#This Row],[End Goal]]-Table13[[#This Row],[6/30/2023]]</f>
        <v>12</v>
      </c>
      <c r="O26" s="4">
        <v>8521.3700000000008</v>
      </c>
      <c r="P26" s="4">
        <v>0</v>
      </c>
      <c r="Q26" s="4">
        <f>Table13[[#This Row],[2022 Sales]]*2</f>
        <v>0</v>
      </c>
      <c r="R26" s="52">
        <f>IF(Table13[[#This Row],[Double 2022]]&lt;4000,4000,0)</f>
        <v>4000</v>
      </c>
      <c r="S26" s="4">
        <f>MAX(Table13[[#This Row],[Double 2022]:[Min 4K]])</f>
        <v>4000</v>
      </c>
      <c r="T26" s="66">
        <f>IF(Table13[[#This Row],[Max of goals]]&gt;15000,15000,Table13[[#This Row],[Max of goals]])</f>
        <v>4000</v>
      </c>
    </row>
    <row r="27" spans="1:20" x14ac:dyDescent="0.3">
      <c r="A27" t="s">
        <v>238</v>
      </c>
      <c r="B27" t="s">
        <v>57</v>
      </c>
      <c r="C27" t="s">
        <v>80</v>
      </c>
      <c r="D27" t="s">
        <v>81</v>
      </c>
      <c r="E27" s="52">
        <v>0</v>
      </c>
      <c r="F27">
        <v>2</v>
      </c>
      <c r="G27" s="52"/>
      <c r="H27" s="52">
        <v>1</v>
      </c>
      <c r="I27" s="52"/>
      <c r="J27" s="52">
        <f>Table13[[#This Row],[12/31/2022]]+1</f>
        <v>2</v>
      </c>
      <c r="K27" s="52">
        <f>Table13[[#This Row],[6/30/2023]]+12</f>
        <v>12</v>
      </c>
      <c r="L27" s="52">
        <v>15</v>
      </c>
      <c r="M27" s="52">
        <f>MAX(Table13[[#This Row],[Growth Goal]:[Min Need Goal]])</f>
        <v>15</v>
      </c>
      <c r="N27" s="52">
        <f>Table13[[#This Row],[End Goal]]-Table13[[#This Row],[6/30/2023]]</f>
        <v>15</v>
      </c>
      <c r="O27" s="4">
        <v>0</v>
      </c>
      <c r="P27" s="4">
        <v>0</v>
      </c>
      <c r="Q27" s="4">
        <f>Table13[[#This Row],[2022 Sales]]*2</f>
        <v>0</v>
      </c>
      <c r="R27" s="52">
        <f>IF(Table13[[#This Row],[Double 2022]]&lt;4000,4000,0)</f>
        <v>4000</v>
      </c>
      <c r="S27" s="4">
        <f>MAX(Table13[[#This Row],[Double 2022]:[Min 4K]])</f>
        <v>4000</v>
      </c>
      <c r="T27" s="66">
        <f>IF(Table13[[#This Row],[Max of goals]]&gt;15000,15000,Table13[[#This Row],[Max of goals]])</f>
        <v>4000</v>
      </c>
    </row>
    <row r="28" spans="1:20" x14ac:dyDescent="0.3">
      <c r="A28" t="s">
        <v>239</v>
      </c>
      <c r="B28" t="s">
        <v>57</v>
      </c>
      <c r="C28" t="s">
        <v>63</v>
      </c>
      <c r="D28" t="s">
        <v>82</v>
      </c>
      <c r="E28" s="52">
        <v>47</v>
      </c>
      <c r="F28">
        <v>28</v>
      </c>
      <c r="G28" s="52"/>
      <c r="H28" s="52">
        <v>31</v>
      </c>
      <c r="I28" s="52">
        <v>17</v>
      </c>
      <c r="J28" s="52">
        <f>Table13[[#This Row],[12/31/2022]]+1</f>
        <v>32</v>
      </c>
      <c r="K28" s="52">
        <f>Table13[[#This Row],[6/30/2023]]+12</f>
        <v>29</v>
      </c>
      <c r="L28" s="52">
        <v>15</v>
      </c>
      <c r="M28" s="52">
        <f>MAX(Table13[[#This Row],[Growth Goal]:[Min Need Goal]])</f>
        <v>32</v>
      </c>
      <c r="N28" s="52">
        <f>Table13[[#This Row],[End Goal]]-Table13[[#This Row],[6/30/2023]]</f>
        <v>15</v>
      </c>
      <c r="O28" s="4">
        <v>17431.68</v>
      </c>
      <c r="P28" s="4">
        <v>8726</v>
      </c>
      <c r="Q28" s="4">
        <f>Table13[[#This Row],[2022 Sales]]*2</f>
        <v>17452</v>
      </c>
      <c r="R28" s="52">
        <f>IF(Table13[[#This Row],[Double 2022]]&lt;4000,4000,0)</f>
        <v>0</v>
      </c>
      <c r="S28" s="4">
        <f>MAX(Table13[[#This Row],[Double 2022]:[Min 4K]])</f>
        <v>17452</v>
      </c>
      <c r="T28" s="66">
        <f>IF(Table13[[#This Row],[Max of goals]]&gt;15000,15000,Table13[[#This Row],[Max of goals]])</f>
        <v>15000</v>
      </c>
    </row>
    <row r="29" spans="1:20" x14ac:dyDescent="0.3">
      <c r="A29" t="s">
        <v>240</v>
      </c>
      <c r="B29" t="s">
        <v>60</v>
      </c>
      <c r="C29" t="s">
        <v>63</v>
      </c>
      <c r="D29" t="s">
        <v>83</v>
      </c>
      <c r="E29" s="52">
        <v>30</v>
      </c>
      <c r="F29">
        <v>19</v>
      </c>
      <c r="G29" s="52"/>
      <c r="H29" s="52">
        <v>22</v>
      </c>
      <c r="I29" s="52">
        <v>17</v>
      </c>
      <c r="J29" s="52">
        <f>Table13[[#This Row],[12/31/2022]]+1</f>
        <v>23</v>
      </c>
      <c r="K29" s="52">
        <f>Table13[[#This Row],[6/30/2023]]+12</f>
        <v>29</v>
      </c>
      <c r="L29" s="52">
        <v>15</v>
      </c>
      <c r="M29" s="52">
        <f>MAX(Table13[[#This Row],[Growth Goal]:[Min Need Goal]])</f>
        <v>29</v>
      </c>
      <c r="N29" s="52">
        <f>Table13[[#This Row],[End Goal]]-Table13[[#This Row],[6/30/2023]]</f>
        <v>12</v>
      </c>
      <c r="O29" s="4">
        <v>4159.3</v>
      </c>
      <c r="P29" s="4">
        <v>17599</v>
      </c>
      <c r="Q29" s="4">
        <f>Table13[[#This Row],[2022 Sales]]*2</f>
        <v>35198</v>
      </c>
      <c r="R29" s="52">
        <f>IF(Table13[[#This Row],[Double 2022]]&lt;4000,4000,0)</f>
        <v>0</v>
      </c>
      <c r="S29" s="4">
        <f>MAX(Table13[[#This Row],[Double 2022]:[Min 4K]])</f>
        <v>35198</v>
      </c>
      <c r="T29" s="66">
        <f>IF(Table13[[#This Row],[Max of goals]]&gt;15000,15000,Table13[[#This Row],[Max of goals]])</f>
        <v>15000</v>
      </c>
    </row>
    <row r="30" spans="1:20" x14ac:dyDescent="0.3">
      <c r="A30" t="s">
        <v>241</v>
      </c>
      <c r="B30" t="s">
        <v>57</v>
      </c>
      <c r="C30" t="s">
        <v>63</v>
      </c>
      <c r="D30" t="s">
        <v>84</v>
      </c>
      <c r="E30" s="52">
        <v>33</v>
      </c>
      <c r="F30">
        <v>21</v>
      </c>
      <c r="G30" s="52"/>
      <c r="H30" s="52">
        <v>28</v>
      </c>
      <c r="I30" s="52">
        <v>23</v>
      </c>
      <c r="J30" s="52">
        <f>Table13[[#This Row],[12/31/2022]]+1</f>
        <v>29</v>
      </c>
      <c r="K30" s="52">
        <f>Table13[[#This Row],[6/30/2023]]+12</f>
        <v>35</v>
      </c>
      <c r="L30" s="52">
        <v>15</v>
      </c>
      <c r="M30" s="52">
        <f>MAX(Table13[[#This Row],[Growth Goal]:[Min Need Goal]])</f>
        <v>35</v>
      </c>
      <c r="N30" s="52">
        <f>Table13[[#This Row],[End Goal]]-Table13[[#This Row],[6/30/2023]]</f>
        <v>12</v>
      </c>
      <c r="O30" s="4">
        <v>7356.52</v>
      </c>
      <c r="P30" s="4">
        <v>10474</v>
      </c>
      <c r="Q30" s="4">
        <f>Table13[[#This Row],[2022 Sales]]*2</f>
        <v>20948</v>
      </c>
      <c r="R30" s="52">
        <f>IF(Table13[[#This Row],[Double 2022]]&lt;4000,4000,0)</f>
        <v>0</v>
      </c>
      <c r="S30" s="4">
        <f>MAX(Table13[[#This Row],[Double 2022]:[Min 4K]])</f>
        <v>20948</v>
      </c>
      <c r="T30" s="66">
        <f>IF(Table13[[#This Row],[Max of goals]]&gt;15000,15000,Table13[[#This Row],[Max of goals]])</f>
        <v>15000</v>
      </c>
    </row>
    <row r="31" spans="1:20" x14ac:dyDescent="0.3">
      <c r="A31" t="s">
        <v>242</v>
      </c>
      <c r="B31" t="s">
        <v>57</v>
      </c>
      <c r="C31" t="s">
        <v>63</v>
      </c>
      <c r="D31" t="s">
        <v>85</v>
      </c>
      <c r="E31" s="52">
        <v>38</v>
      </c>
      <c r="F31">
        <v>21</v>
      </c>
      <c r="G31" s="52"/>
      <c r="H31" s="52">
        <v>35</v>
      </c>
      <c r="I31" s="52">
        <v>22</v>
      </c>
      <c r="J31" s="52">
        <f>Table13[[#This Row],[12/31/2022]]+1</f>
        <v>36</v>
      </c>
      <c r="K31" s="52">
        <f>Table13[[#This Row],[6/30/2023]]+12</f>
        <v>34</v>
      </c>
      <c r="L31" s="52">
        <v>15</v>
      </c>
      <c r="M31" s="52">
        <f>MAX(Table13[[#This Row],[Growth Goal]:[Min Need Goal]])</f>
        <v>36</v>
      </c>
      <c r="N31" s="52">
        <f>Table13[[#This Row],[End Goal]]-Table13[[#This Row],[6/30/2023]]</f>
        <v>14</v>
      </c>
      <c r="O31" s="4">
        <v>17096.97</v>
      </c>
      <c r="P31" s="4">
        <v>13811</v>
      </c>
      <c r="Q31" s="4">
        <f>Table13[[#This Row],[2022 Sales]]*2</f>
        <v>27622</v>
      </c>
      <c r="R31" s="52">
        <f>IF(Table13[[#This Row],[Double 2022]]&lt;4000,4000,0)</f>
        <v>0</v>
      </c>
      <c r="S31" s="4">
        <f>MAX(Table13[[#This Row],[Double 2022]:[Min 4K]])</f>
        <v>27622</v>
      </c>
      <c r="T31" s="66">
        <f>IF(Table13[[#This Row],[Max of goals]]&gt;15000,15000,Table13[[#This Row],[Max of goals]])</f>
        <v>15000</v>
      </c>
    </row>
    <row r="32" spans="1:20" x14ac:dyDescent="0.3">
      <c r="A32" t="s">
        <v>243</v>
      </c>
      <c r="B32" t="s">
        <v>57</v>
      </c>
      <c r="C32" t="s">
        <v>63</v>
      </c>
      <c r="D32" t="s">
        <v>86</v>
      </c>
      <c r="E32" s="52">
        <v>26</v>
      </c>
      <c r="F32">
        <v>17</v>
      </c>
      <c r="G32" s="52"/>
      <c r="H32" s="52">
        <v>27</v>
      </c>
      <c r="I32" s="52">
        <v>16</v>
      </c>
      <c r="J32" s="52">
        <f>Table13[[#This Row],[12/31/2022]]+1</f>
        <v>28</v>
      </c>
      <c r="K32" s="52">
        <f>Table13[[#This Row],[6/30/2023]]+12</f>
        <v>28</v>
      </c>
      <c r="L32" s="52">
        <v>15</v>
      </c>
      <c r="M32" s="52">
        <f>MAX(Table13[[#This Row],[Growth Goal]:[Min Need Goal]])</f>
        <v>28</v>
      </c>
      <c r="N32" s="52">
        <f>Table13[[#This Row],[End Goal]]-Table13[[#This Row],[6/30/2023]]</f>
        <v>12</v>
      </c>
      <c r="O32" s="4">
        <v>0</v>
      </c>
      <c r="P32" s="4">
        <v>0</v>
      </c>
      <c r="Q32" s="4">
        <f>Table13[[#This Row],[2022 Sales]]*2</f>
        <v>0</v>
      </c>
      <c r="R32" s="52">
        <f>IF(Table13[[#This Row],[Double 2022]]&lt;4000,4000,0)</f>
        <v>4000</v>
      </c>
      <c r="S32" s="4">
        <f>MAX(Table13[[#This Row],[Double 2022]:[Min 4K]])</f>
        <v>4000</v>
      </c>
      <c r="T32" s="66">
        <f>IF(Table13[[#This Row],[Max of goals]]&gt;15000,15000,Table13[[#This Row],[Max of goals]])</f>
        <v>4000</v>
      </c>
    </row>
    <row r="33" spans="1:20" x14ac:dyDescent="0.3">
      <c r="A33" t="s">
        <v>244</v>
      </c>
      <c r="B33" t="s">
        <v>57</v>
      </c>
      <c r="C33" t="s">
        <v>63</v>
      </c>
      <c r="D33" t="s">
        <v>87</v>
      </c>
      <c r="E33" s="52">
        <v>36</v>
      </c>
      <c r="F33">
        <v>26</v>
      </c>
      <c r="G33" s="52"/>
      <c r="H33" s="52">
        <v>39</v>
      </c>
      <c r="I33" s="52">
        <v>26</v>
      </c>
      <c r="J33" s="52">
        <f>Table13[[#This Row],[12/31/2022]]+1</f>
        <v>40</v>
      </c>
      <c r="K33" s="52">
        <f>Table13[[#This Row],[6/30/2023]]+12</f>
        <v>38</v>
      </c>
      <c r="L33" s="52">
        <v>15</v>
      </c>
      <c r="M33" s="52">
        <f>MAX(Table13[[#This Row],[Growth Goal]:[Min Need Goal]])</f>
        <v>40</v>
      </c>
      <c r="N33" s="52">
        <f>Table13[[#This Row],[End Goal]]-Table13[[#This Row],[6/30/2023]]</f>
        <v>14</v>
      </c>
      <c r="O33" s="4">
        <v>12269.9</v>
      </c>
      <c r="P33" s="4">
        <v>16537</v>
      </c>
      <c r="Q33" s="4">
        <f>Table13[[#This Row],[2022 Sales]]*2</f>
        <v>33074</v>
      </c>
      <c r="R33" s="52">
        <f>IF(Table13[[#This Row],[Double 2022]]&lt;4000,4000,0)</f>
        <v>0</v>
      </c>
      <c r="S33" s="4">
        <f>MAX(Table13[[#This Row],[Double 2022]:[Min 4K]])</f>
        <v>33074</v>
      </c>
      <c r="T33" s="66">
        <f>IF(Table13[[#This Row],[Max of goals]]&gt;15000,15000,Table13[[#This Row],[Max of goals]])</f>
        <v>15000</v>
      </c>
    </row>
    <row r="34" spans="1:20" x14ac:dyDescent="0.3">
      <c r="A34" t="s">
        <v>245</v>
      </c>
      <c r="B34" t="s">
        <v>60</v>
      </c>
      <c r="C34" t="s">
        <v>63</v>
      </c>
      <c r="D34" t="s">
        <v>88</v>
      </c>
      <c r="E34" s="52">
        <v>35</v>
      </c>
      <c r="F34">
        <v>10</v>
      </c>
      <c r="G34" s="52"/>
      <c r="H34" s="52">
        <v>12</v>
      </c>
      <c r="I34" s="52">
        <v>16</v>
      </c>
      <c r="J34" s="52">
        <f>Table13[[#This Row],[12/31/2022]]+1</f>
        <v>13</v>
      </c>
      <c r="K34" s="52">
        <f>Table13[[#This Row],[6/30/2023]]+12</f>
        <v>28</v>
      </c>
      <c r="L34" s="52">
        <v>15</v>
      </c>
      <c r="M34" s="52">
        <f>MAX(Table13[[#This Row],[Growth Goal]:[Min Need Goal]])</f>
        <v>28</v>
      </c>
      <c r="N34" s="52">
        <f>Table13[[#This Row],[End Goal]]-Table13[[#This Row],[6/30/2023]]</f>
        <v>12</v>
      </c>
      <c r="O34" s="4">
        <v>369.93</v>
      </c>
      <c r="P34" s="4">
        <v>30</v>
      </c>
      <c r="Q34" s="4">
        <f>Table13[[#This Row],[2022 Sales]]*2</f>
        <v>60</v>
      </c>
      <c r="R34" s="52">
        <f>IF(Table13[[#This Row],[Double 2022]]&lt;4000,4000,0)</f>
        <v>4000</v>
      </c>
      <c r="S34" s="4">
        <f>MAX(Table13[[#This Row],[Double 2022]:[Min 4K]])</f>
        <v>4000</v>
      </c>
      <c r="T34" s="66">
        <f>IF(Table13[[#This Row],[Max of goals]]&gt;15000,15000,Table13[[#This Row],[Max of goals]])</f>
        <v>4000</v>
      </c>
    </row>
    <row r="35" spans="1:20" x14ac:dyDescent="0.3">
      <c r="A35" t="s">
        <v>246</v>
      </c>
      <c r="B35" t="s">
        <v>60</v>
      </c>
      <c r="C35" t="s">
        <v>63</v>
      </c>
      <c r="D35" t="s">
        <v>89</v>
      </c>
      <c r="E35" s="52">
        <v>14</v>
      </c>
      <c r="F35">
        <v>10</v>
      </c>
      <c r="G35" s="52"/>
      <c r="H35" s="52">
        <v>11</v>
      </c>
      <c r="I35" s="52"/>
      <c r="J35" s="52">
        <f>Table13[[#This Row],[12/31/2022]]+1</f>
        <v>12</v>
      </c>
      <c r="K35" s="52">
        <f>Table13[[#This Row],[6/30/2023]]+12</f>
        <v>12</v>
      </c>
      <c r="L35" s="52">
        <v>15</v>
      </c>
      <c r="M35" s="52">
        <f>MAX(Table13[[#This Row],[Growth Goal]:[Min Need Goal]])</f>
        <v>15</v>
      </c>
      <c r="N35" s="52">
        <f>Table13[[#This Row],[End Goal]]-Table13[[#This Row],[6/30/2023]]</f>
        <v>15</v>
      </c>
      <c r="O35" s="4">
        <v>5039.84</v>
      </c>
      <c r="P35" s="4">
        <v>3640</v>
      </c>
      <c r="Q35" s="4">
        <f>Table13[[#This Row],[2022 Sales]]*2</f>
        <v>7280</v>
      </c>
      <c r="R35" s="52">
        <f>IF(Table13[[#This Row],[Double 2022]]&lt;4000,4000,0)</f>
        <v>0</v>
      </c>
      <c r="S35" s="4">
        <f>MAX(Table13[[#This Row],[Double 2022]:[Min 4K]])</f>
        <v>7280</v>
      </c>
      <c r="T35" s="66">
        <f>IF(Table13[[#This Row],[Max of goals]]&gt;15000,15000,Table13[[#This Row],[Max of goals]])</f>
        <v>7280</v>
      </c>
    </row>
    <row r="36" spans="1:20" x14ac:dyDescent="0.3">
      <c r="A36" t="s">
        <v>247</v>
      </c>
      <c r="B36" t="s">
        <v>60</v>
      </c>
      <c r="C36" t="s">
        <v>63</v>
      </c>
      <c r="D36" t="s">
        <v>90</v>
      </c>
      <c r="E36" s="52">
        <v>61</v>
      </c>
      <c r="F36">
        <v>51</v>
      </c>
      <c r="G36" s="52"/>
      <c r="H36" s="52">
        <v>88</v>
      </c>
      <c r="I36" s="52">
        <v>73</v>
      </c>
      <c r="J36" s="52">
        <f>Table13[[#This Row],[12/31/2022]]+1</f>
        <v>89</v>
      </c>
      <c r="K36" s="52">
        <f>Table13[[#This Row],[6/30/2023]]+12</f>
        <v>85</v>
      </c>
      <c r="L36" s="52">
        <v>15</v>
      </c>
      <c r="M36" s="52">
        <f>MAX(Table13[[#This Row],[Growth Goal]:[Min Need Goal]])</f>
        <v>89</v>
      </c>
      <c r="N36" s="52">
        <f>Table13[[#This Row],[End Goal]]-Table13[[#This Row],[6/30/2023]]</f>
        <v>16</v>
      </c>
      <c r="O36" s="4">
        <v>0</v>
      </c>
      <c r="P36" s="4">
        <v>0</v>
      </c>
      <c r="Q36" s="4">
        <f>Table13[[#This Row],[2022 Sales]]*2</f>
        <v>0</v>
      </c>
      <c r="R36" s="52">
        <f>IF(Table13[[#This Row],[Double 2022]]&lt;4000,4000,0)</f>
        <v>4000</v>
      </c>
      <c r="S36" s="4">
        <f>MAX(Table13[[#This Row],[Double 2022]:[Min 4K]])</f>
        <v>4000</v>
      </c>
      <c r="T36" s="66">
        <f>IF(Table13[[#This Row],[Max of goals]]&gt;15000,15000,Table13[[#This Row],[Max of goals]])</f>
        <v>4000</v>
      </c>
    </row>
    <row r="37" spans="1:20" x14ac:dyDescent="0.3">
      <c r="A37" t="s">
        <v>248</v>
      </c>
      <c r="B37" t="s">
        <v>50</v>
      </c>
      <c r="C37" t="s">
        <v>63</v>
      </c>
      <c r="D37" t="s">
        <v>91</v>
      </c>
      <c r="E37" s="52">
        <v>33</v>
      </c>
      <c r="F37">
        <v>20</v>
      </c>
      <c r="G37" s="52"/>
      <c r="H37" s="52">
        <v>25</v>
      </c>
      <c r="I37" s="52">
        <v>15</v>
      </c>
      <c r="J37" s="52">
        <f>Table13[[#This Row],[12/31/2022]]+1</f>
        <v>26</v>
      </c>
      <c r="K37" s="52">
        <f>Table13[[#This Row],[6/30/2023]]+12</f>
        <v>27</v>
      </c>
      <c r="L37" s="52">
        <v>15</v>
      </c>
      <c r="M37" s="52">
        <f>MAX(Table13[[#This Row],[Growth Goal]:[Min Need Goal]])</f>
        <v>27</v>
      </c>
      <c r="N37" s="52">
        <f>Table13[[#This Row],[End Goal]]-Table13[[#This Row],[6/30/2023]]</f>
        <v>12</v>
      </c>
      <c r="O37" s="4">
        <v>13557.78</v>
      </c>
      <c r="P37" s="4">
        <v>0</v>
      </c>
      <c r="Q37" s="4">
        <f>Table13[[#This Row],[2022 Sales]]*2</f>
        <v>0</v>
      </c>
      <c r="R37" s="52">
        <f>IF(Table13[[#This Row],[Double 2022]]&lt;4000,4000,0)</f>
        <v>4000</v>
      </c>
      <c r="S37" s="4">
        <f>MAX(Table13[[#This Row],[Double 2022]:[Min 4K]])</f>
        <v>4000</v>
      </c>
      <c r="T37" s="66">
        <f>IF(Table13[[#This Row],[Max of goals]]&gt;15000,15000,Table13[[#This Row],[Max of goals]])</f>
        <v>4000</v>
      </c>
    </row>
    <row r="38" spans="1:20" x14ac:dyDescent="0.3">
      <c r="A38" t="s">
        <v>249</v>
      </c>
      <c r="B38" t="s">
        <v>50</v>
      </c>
      <c r="C38" t="s">
        <v>63</v>
      </c>
      <c r="D38" t="s">
        <v>92</v>
      </c>
      <c r="E38" s="52">
        <v>4</v>
      </c>
      <c r="F38">
        <v>3</v>
      </c>
      <c r="G38" s="52"/>
      <c r="H38" s="52">
        <v>2</v>
      </c>
      <c r="I38" s="52">
        <v>2</v>
      </c>
      <c r="J38" s="52">
        <f>Table13[[#This Row],[12/31/2022]]+1</f>
        <v>3</v>
      </c>
      <c r="K38" s="52">
        <f>Table13[[#This Row],[6/30/2023]]+12</f>
        <v>14</v>
      </c>
      <c r="L38" s="52">
        <v>15</v>
      </c>
      <c r="M38" s="52">
        <f>MAX(Table13[[#This Row],[Growth Goal]:[Min Need Goal]])</f>
        <v>15</v>
      </c>
      <c r="N38" s="52">
        <f>Table13[[#This Row],[End Goal]]-Table13[[#This Row],[6/30/2023]]</f>
        <v>13</v>
      </c>
      <c r="O38" s="4">
        <v>0</v>
      </c>
      <c r="P38" s="4">
        <v>0</v>
      </c>
      <c r="Q38" s="4">
        <f>Table13[[#This Row],[2022 Sales]]*2</f>
        <v>0</v>
      </c>
      <c r="R38" s="52">
        <f>IF(Table13[[#This Row],[Double 2022]]&lt;4000,4000,0)</f>
        <v>4000</v>
      </c>
      <c r="S38" s="4">
        <f>MAX(Table13[[#This Row],[Double 2022]:[Min 4K]])</f>
        <v>4000</v>
      </c>
      <c r="T38" s="66">
        <f>IF(Table13[[#This Row],[Max of goals]]&gt;15000,15000,Table13[[#This Row],[Max of goals]])</f>
        <v>4000</v>
      </c>
    </row>
    <row r="39" spans="1:20" x14ac:dyDescent="0.3">
      <c r="A39" t="s">
        <v>250</v>
      </c>
      <c r="B39" t="s">
        <v>57</v>
      </c>
      <c r="C39" t="s">
        <v>63</v>
      </c>
      <c r="D39" t="s">
        <v>93</v>
      </c>
      <c r="E39" s="52">
        <v>47</v>
      </c>
      <c r="F39">
        <v>34</v>
      </c>
      <c r="G39" s="52"/>
      <c r="H39" s="52">
        <v>46</v>
      </c>
      <c r="I39" s="52">
        <v>32</v>
      </c>
      <c r="J39" s="52">
        <f>Table13[[#This Row],[12/31/2022]]+1</f>
        <v>47</v>
      </c>
      <c r="K39" s="52">
        <f>Table13[[#This Row],[6/30/2023]]+12</f>
        <v>44</v>
      </c>
      <c r="L39" s="52">
        <v>15</v>
      </c>
      <c r="M39" s="52">
        <f>MAX(Table13[[#This Row],[Growth Goal]:[Min Need Goal]])</f>
        <v>47</v>
      </c>
      <c r="N39" s="52">
        <f>Table13[[#This Row],[End Goal]]-Table13[[#This Row],[6/30/2023]]</f>
        <v>15</v>
      </c>
      <c r="O39" s="4">
        <v>12657.81</v>
      </c>
      <c r="P39" s="4">
        <v>15096</v>
      </c>
      <c r="Q39" s="4">
        <f>Table13[[#This Row],[2022 Sales]]*2</f>
        <v>30192</v>
      </c>
      <c r="R39" s="52">
        <f>IF(Table13[[#This Row],[Double 2022]]&lt;4000,4000,0)</f>
        <v>0</v>
      </c>
      <c r="S39" s="4">
        <f>MAX(Table13[[#This Row],[Double 2022]:[Min 4K]])</f>
        <v>30192</v>
      </c>
      <c r="T39" s="66">
        <f>IF(Table13[[#This Row],[Max of goals]]&gt;15000,15000,Table13[[#This Row],[Max of goals]])</f>
        <v>15000</v>
      </c>
    </row>
    <row r="40" spans="1:20" x14ac:dyDescent="0.3">
      <c r="A40" t="s">
        <v>251</v>
      </c>
      <c r="B40" t="s">
        <v>54</v>
      </c>
      <c r="C40" t="s">
        <v>63</v>
      </c>
      <c r="D40" t="s">
        <v>94</v>
      </c>
      <c r="E40" s="52">
        <v>22</v>
      </c>
      <c r="F40">
        <v>12</v>
      </c>
      <c r="G40" s="52"/>
      <c r="H40" s="52">
        <v>22</v>
      </c>
      <c r="I40" s="52">
        <v>17</v>
      </c>
      <c r="J40" s="52">
        <f>Table13[[#This Row],[12/31/2022]]+1</f>
        <v>23</v>
      </c>
      <c r="K40" s="52">
        <f>Table13[[#This Row],[6/30/2023]]+12</f>
        <v>29</v>
      </c>
      <c r="L40" s="52">
        <v>15</v>
      </c>
      <c r="M40" s="52">
        <f>MAX(Table13[[#This Row],[Growth Goal]:[Min Need Goal]])</f>
        <v>29</v>
      </c>
      <c r="N40" s="52">
        <f>Table13[[#This Row],[End Goal]]-Table13[[#This Row],[6/30/2023]]</f>
        <v>12</v>
      </c>
      <c r="O40" s="4">
        <v>639.94000000000005</v>
      </c>
      <c r="P40" s="4">
        <v>342</v>
      </c>
      <c r="Q40" s="4">
        <f>Table13[[#This Row],[2022 Sales]]*2</f>
        <v>684</v>
      </c>
      <c r="R40" s="52">
        <f>IF(Table13[[#This Row],[Double 2022]]&lt;4000,4000,0)</f>
        <v>4000</v>
      </c>
      <c r="S40" s="4">
        <f>MAX(Table13[[#This Row],[Double 2022]:[Min 4K]])</f>
        <v>4000</v>
      </c>
      <c r="T40" s="66">
        <f>IF(Table13[[#This Row],[Max of goals]]&gt;15000,15000,Table13[[#This Row],[Max of goals]])</f>
        <v>4000</v>
      </c>
    </row>
    <row r="41" spans="1:20" x14ac:dyDescent="0.3">
      <c r="A41" t="s">
        <v>252</v>
      </c>
      <c r="B41" t="s">
        <v>54</v>
      </c>
      <c r="C41" t="s">
        <v>63</v>
      </c>
      <c r="D41" t="s">
        <v>95</v>
      </c>
      <c r="E41" s="52">
        <v>40</v>
      </c>
      <c r="F41">
        <v>33</v>
      </c>
      <c r="G41" s="52"/>
      <c r="H41" s="52">
        <v>44</v>
      </c>
      <c r="I41" s="52">
        <v>37</v>
      </c>
      <c r="J41" s="52">
        <f>Table13[[#This Row],[12/31/2022]]+1</f>
        <v>45</v>
      </c>
      <c r="K41" s="52">
        <f>Table13[[#This Row],[6/30/2023]]+12</f>
        <v>49</v>
      </c>
      <c r="L41" s="52">
        <v>15</v>
      </c>
      <c r="M41" s="52">
        <f>MAX(Table13[[#This Row],[Growth Goal]:[Min Need Goal]])</f>
        <v>49</v>
      </c>
      <c r="N41" s="52">
        <f>Table13[[#This Row],[End Goal]]-Table13[[#This Row],[6/30/2023]]</f>
        <v>12</v>
      </c>
      <c r="O41" s="4">
        <v>23354.17</v>
      </c>
      <c r="P41" s="4">
        <v>11509</v>
      </c>
      <c r="Q41" s="4">
        <f>Table13[[#This Row],[2022 Sales]]*2</f>
        <v>23018</v>
      </c>
      <c r="R41" s="52">
        <f>IF(Table13[[#This Row],[Double 2022]]&lt;4000,4000,0)</f>
        <v>0</v>
      </c>
      <c r="S41" s="4">
        <f>MAX(Table13[[#This Row],[Double 2022]:[Min 4K]])</f>
        <v>23018</v>
      </c>
      <c r="T41" s="66">
        <f>IF(Table13[[#This Row],[Max of goals]]&gt;15000,15000,Table13[[#This Row],[Max of goals]])</f>
        <v>15000</v>
      </c>
    </row>
    <row r="42" spans="1:20" x14ac:dyDescent="0.3">
      <c r="A42" t="s">
        <v>253</v>
      </c>
      <c r="B42" t="s">
        <v>57</v>
      </c>
      <c r="C42" t="s">
        <v>63</v>
      </c>
      <c r="D42" t="s">
        <v>96</v>
      </c>
      <c r="E42" s="52">
        <v>49</v>
      </c>
      <c r="F42">
        <v>39</v>
      </c>
      <c r="G42" s="52"/>
      <c r="H42" s="52">
        <v>36</v>
      </c>
      <c r="I42" s="52">
        <v>26</v>
      </c>
      <c r="J42" s="52">
        <f>Table13[[#This Row],[12/31/2022]]+1</f>
        <v>37</v>
      </c>
      <c r="K42" s="52">
        <f>Table13[[#This Row],[6/30/2023]]+12</f>
        <v>38</v>
      </c>
      <c r="L42" s="52">
        <v>15</v>
      </c>
      <c r="M42" s="52">
        <f>MAX(Table13[[#This Row],[Growth Goal]:[Min Need Goal]])</f>
        <v>38</v>
      </c>
      <c r="N42" s="52">
        <f>Table13[[#This Row],[End Goal]]-Table13[[#This Row],[6/30/2023]]</f>
        <v>12</v>
      </c>
      <c r="O42" s="4">
        <v>1374.65</v>
      </c>
      <c r="P42" s="4">
        <v>1345</v>
      </c>
      <c r="Q42" s="4">
        <f>Table13[[#This Row],[2022 Sales]]*2</f>
        <v>2690</v>
      </c>
      <c r="R42" s="52">
        <f>IF(Table13[[#This Row],[Double 2022]]&lt;4000,4000,0)</f>
        <v>4000</v>
      </c>
      <c r="S42" s="4">
        <f>MAX(Table13[[#This Row],[Double 2022]:[Min 4K]])</f>
        <v>4000</v>
      </c>
      <c r="T42" s="66">
        <f>IF(Table13[[#This Row],[Max of goals]]&gt;15000,15000,Table13[[#This Row],[Max of goals]])</f>
        <v>4000</v>
      </c>
    </row>
    <row r="43" spans="1:20" x14ac:dyDescent="0.3">
      <c r="A43" t="s">
        <v>254</v>
      </c>
      <c r="B43" t="s">
        <v>57</v>
      </c>
      <c r="C43" t="s">
        <v>63</v>
      </c>
      <c r="D43" t="s">
        <v>97</v>
      </c>
      <c r="E43" s="52">
        <v>55</v>
      </c>
      <c r="F43">
        <v>32</v>
      </c>
      <c r="G43" s="52"/>
      <c r="H43" s="52">
        <v>45</v>
      </c>
      <c r="I43" s="52">
        <v>29</v>
      </c>
      <c r="J43" s="52">
        <f>Table13[[#This Row],[12/31/2022]]+1</f>
        <v>46</v>
      </c>
      <c r="K43" s="52">
        <f>Table13[[#This Row],[6/30/2023]]+12</f>
        <v>41</v>
      </c>
      <c r="L43" s="52">
        <v>15</v>
      </c>
      <c r="M43" s="52">
        <f>MAX(Table13[[#This Row],[Growth Goal]:[Min Need Goal]])</f>
        <v>46</v>
      </c>
      <c r="N43" s="52">
        <f>Table13[[#This Row],[End Goal]]-Table13[[#This Row],[6/30/2023]]</f>
        <v>17</v>
      </c>
      <c r="O43" s="4">
        <v>8574.4</v>
      </c>
      <c r="P43" s="4">
        <v>9955</v>
      </c>
      <c r="Q43" s="4">
        <f>Table13[[#This Row],[2022 Sales]]*2</f>
        <v>19910</v>
      </c>
      <c r="R43" s="52">
        <f>IF(Table13[[#This Row],[Double 2022]]&lt;4000,4000,0)</f>
        <v>0</v>
      </c>
      <c r="S43" s="4">
        <f>MAX(Table13[[#This Row],[Double 2022]:[Min 4K]])</f>
        <v>19910</v>
      </c>
      <c r="T43" s="66">
        <f>IF(Table13[[#This Row],[Max of goals]]&gt;15000,15000,Table13[[#This Row],[Max of goals]])</f>
        <v>15000</v>
      </c>
    </row>
    <row r="44" spans="1:20" x14ac:dyDescent="0.3">
      <c r="A44" t="s">
        <v>255</v>
      </c>
      <c r="B44" t="s">
        <v>60</v>
      </c>
      <c r="C44" t="s">
        <v>63</v>
      </c>
      <c r="D44" t="s">
        <v>98</v>
      </c>
      <c r="E44" s="52">
        <v>16</v>
      </c>
      <c r="F44">
        <v>8</v>
      </c>
      <c r="G44" s="52"/>
      <c r="H44" s="52">
        <v>10</v>
      </c>
      <c r="I44" s="52"/>
      <c r="J44" s="52">
        <f>Table13[[#This Row],[12/31/2022]]+1</f>
        <v>11</v>
      </c>
      <c r="K44" s="52">
        <f>Table13[[#This Row],[6/30/2023]]+12</f>
        <v>12</v>
      </c>
      <c r="L44" s="52">
        <v>15</v>
      </c>
      <c r="M44" s="52">
        <f>MAX(Table13[[#This Row],[Growth Goal]:[Min Need Goal]])</f>
        <v>15</v>
      </c>
      <c r="N44" s="52">
        <f>Table13[[#This Row],[End Goal]]-Table13[[#This Row],[6/30/2023]]</f>
        <v>15</v>
      </c>
      <c r="O44" s="4">
        <v>290</v>
      </c>
      <c r="P44" s="4">
        <v>0</v>
      </c>
      <c r="Q44" s="4">
        <f>Table13[[#This Row],[2022 Sales]]*2</f>
        <v>0</v>
      </c>
      <c r="R44" s="52">
        <f>IF(Table13[[#This Row],[Double 2022]]&lt;4000,4000,0)</f>
        <v>4000</v>
      </c>
      <c r="S44" s="4">
        <f>MAX(Table13[[#This Row],[Double 2022]:[Min 4K]])</f>
        <v>4000</v>
      </c>
      <c r="T44" s="66">
        <f>IF(Table13[[#This Row],[Max of goals]]&gt;15000,15000,Table13[[#This Row],[Max of goals]])</f>
        <v>4000</v>
      </c>
    </row>
    <row r="45" spans="1:20" x14ac:dyDescent="0.3">
      <c r="A45" t="s">
        <v>256</v>
      </c>
      <c r="B45" t="s">
        <v>60</v>
      </c>
      <c r="C45" t="s">
        <v>63</v>
      </c>
      <c r="D45" t="s">
        <v>99</v>
      </c>
      <c r="E45" s="52">
        <v>41</v>
      </c>
      <c r="F45">
        <v>28</v>
      </c>
      <c r="G45" s="52"/>
      <c r="H45" s="52">
        <v>24</v>
      </c>
      <c r="I45" s="52">
        <v>12</v>
      </c>
      <c r="J45" s="52">
        <f>Table13[[#This Row],[12/31/2022]]+1</f>
        <v>25</v>
      </c>
      <c r="K45" s="52">
        <f>Table13[[#This Row],[6/30/2023]]+12</f>
        <v>24</v>
      </c>
      <c r="L45" s="52">
        <v>15</v>
      </c>
      <c r="M45" s="52">
        <f>MAX(Table13[[#This Row],[Growth Goal]:[Min Need Goal]])</f>
        <v>25</v>
      </c>
      <c r="N45" s="52">
        <f>Table13[[#This Row],[End Goal]]-Table13[[#This Row],[6/30/2023]]</f>
        <v>13</v>
      </c>
      <c r="O45" s="4">
        <v>12020.21</v>
      </c>
      <c r="P45" s="4">
        <v>4448.9799999999996</v>
      </c>
      <c r="Q45" s="4">
        <f>Table13[[#This Row],[2022 Sales]]*2</f>
        <v>8897.9599999999991</v>
      </c>
      <c r="R45" s="52">
        <f>IF(Table13[[#This Row],[Double 2022]]&lt;4000,4000,0)</f>
        <v>0</v>
      </c>
      <c r="S45" s="4">
        <f>MAX(Table13[[#This Row],[Double 2022]:[Min 4K]])</f>
        <v>8897.9599999999991</v>
      </c>
      <c r="T45" s="66">
        <f>IF(Table13[[#This Row],[Max of goals]]&gt;15000,15000,Table13[[#This Row],[Max of goals]])</f>
        <v>8897.9599999999991</v>
      </c>
    </row>
    <row r="46" spans="1:20" x14ac:dyDescent="0.3">
      <c r="A46" t="s">
        <v>257</v>
      </c>
      <c r="B46" t="s">
        <v>60</v>
      </c>
      <c r="C46" t="s">
        <v>63</v>
      </c>
      <c r="D46" t="s">
        <v>100</v>
      </c>
      <c r="E46" s="52">
        <v>17</v>
      </c>
      <c r="F46">
        <v>10</v>
      </c>
      <c r="G46" s="52"/>
      <c r="H46" s="52">
        <v>10</v>
      </c>
      <c r="I46" s="52">
        <v>3</v>
      </c>
      <c r="J46" s="52">
        <f>Table13[[#This Row],[12/31/2022]]+1</f>
        <v>11</v>
      </c>
      <c r="K46" s="52">
        <f>Table13[[#This Row],[6/30/2023]]+12</f>
        <v>15</v>
      </c>
      <c r="L46" s="52">
        <v>15</v>
      </c>
      <c r="M46" s="52">
        <f>MAX(Table13[[#This Row],[Growth Goal]:[Min Need Goal]])</f>
        <v>15</v>
      </c>
      <c r="N46" s="52">
        <f>Table13[[#This Row],[End Goal]]-Table13[[#This Row],[6/30/2023]]</f>
        <v>12</v>
      </c>
      <c r="O46" s="4">
        <v>0</v>
      </c>
      <c r="P46" s="4">
        <v>0</v>
      </c>
      <c r="Q46" s="4">
        <f>Table13[[#This Row],[2022 Sales]]*2</f>
        <v>0</v>
      </c>
      <c r="R46" s="52">
        <f>IF(Table13[[#This Row],[Double 2022]]&lt;4000,4000,0)</f>
        <v>4000</v>
      </c>
      <c r="S46" s="4">
        <f>MAX(Table13[[#This Row],[Double 2022]:[Min 4K]])</f>
        <v>4000</v>
      </c>
      <c r="T46" s="66">
        <f>IF(Table13[[#This Row],[Max of goals]]&gt;15000,15000,Table13[[#This Row],[Max of goals]])</f>
        <v>4000</v>
      </c>
    </row>
    <row r="47" spans="1:20" x14ac:dyDescent="0.3">
      <c r="A47" t="s">
        <v>258</v>
      </c>
      <c r="B47" t="s">
        <v>54</v>
      </c>
      <c r="C47" t="s">
        <v>63</v>
      </c>
      <c r="D47" t="s">
        <v>101</v>
      </c>
      <c r="E47" s="52">
        <v>23</v>
      </c>
      <c r="F47">
        <v>12</v>
      </c>
      <c r="G47" s="52"/>
      <c r="H47" s="52">
        <v>17</v>
      </c>
      <c r="I47" s="52">
        <v>15</v>
      </c>
      <c r="J47" s="52">
        <f>Table13[[#This Row],[12/31/2022]]+1</f>
        <v>18</v>
      </c>
      <c r="K47" s="52">
        <f>Table13[[#This Row],[6/30/2023]]+12</f>
        <v>27</v>
      </c>
      <c r="L47" s="52">
        <v>15</v>
      </c>
      <c r="M47" s="52">
        <f>MAX(Table13[[#This Row],[Growth Goal]:[Min Need Goal]])</f>
        <v>27</v>
      </c>
      <c r="N47" s="52">
        <f>Table13[[#This Row],[End Goal]]-Table13[[#This Row],[6/30/2023]]</f>
        <v>12</v>
      </c>
      <c r="O47" s="4">
        <v>5189.7299999999996</v>
      </c>
      <c r="P47" s="4">
        <v>12464</v>
      </c>
      <c r="Q47" s="4">
        <f>Table13[[#This Row],[2022 Sales]]*2</f>
        <v>24928</v>
      </c>
      <c r="R47" s="52">
        <f>IF(Table13[[#This Row],[Double 2022]]&lt;4000,4000,0)</f>
        <v>0</v>
      </c>
      <c r="S47" s="4">
        <f>MAX(Table13[[#This Row],[Double 2022]:[Min 4K]])</f>
        <v>24928</v>
      </c>
      <c r="T47" s="66">
        <f>IF(Table13[[#This Row],[Max of goals]]&gt;15000,15000,Table13[[#This Row],[Max of goals]])</f>
        <v>15000</v>
      </c>
    </row>
    <row r="48" spans="1:20" x14ac:dyDescent="0.3">
      <c r="A48" t="s">
        <v>259</v>
      </c>
      <c r="B48" t="s">
        <v>54</v>
      </c>
      <c r="C48" t="s">
        <v>63</v>
      </c>
      <c r="D48" t="s">
        <v>102</v>
      </c>
      <c r="E48" s="52">
        <v>60</v>
      </c>
      <c r="F48">
        <v>29</v>
      </c>
      <c r="G48" s="52"/>
      <c r="H48" s="52">
        <v>33</v>
      </c>
      <c r="I48" s="52">
        <v>23</v>
      </c>
      <c r="J48" s="52">
        <f>Table13[[#This Row],[12/31/2022]]+1</f>
        <v>34</v>
      </c>
      <c r="K48" s="52">
        <f>Table13[[#This Row],[6/30/2023]]+12</f>
        <v>35</v>
      </c>
      <c r="L48" s="52">
        <v>15</v>
      </c>
      <c r="M48" s="52">
        <f>MAX(Table13[[#This Row],[Growth Goal]:[Min Need Goal]])</f>
        <v>35</v>
      </c>
      <c r="N48" s="52">
        <f>Table13[[#This Row],[End Goal]]-Table13[[#This Row],[6/30/2023]]</f>
        <v>12</v>
      </c>
      <c r="O48" s="4">
        <v>1045.73</v>
      </c>
      <c r="P48" s="4">
        <v>131</v>
      </c>
      <c r="Q48" s="4">
        <f>Table13[[#This Row],[2022 Sales]]*2</f>
        <v>262</v>
      </c>
      <c r="R48" s="52">
        <f>IF(Table13[[#This Row],[Double 2022]]&lt;4000,4000,0)</f>
        <v>4000</v>
      </c>
      <c r="S48" s="4">
        <f>MAX(Table13[[#This Row],[Double 2022]:[Min 4K]])</f>
        <v>4000</v>
      </c>
      <c r="T48" s="66">
        <f>IF(Table13[[#This Row],[Max of goals]]&gt;15000,15000,Table13[[#This Row],[Max of goals]])</f>
        <v>4000</v>
      </c>
    </row>
    <row r="49" spans="1:20" x14ac:dyDescent="0.3">
      <c r="A49" t="s">
        <v>260</v>
      </c>
      <c r="B49" t="s">
        <v>54</v>
      </c>
      <c r="C49" t="s">
        <v>63</v>
      </c>
      <c r="D49" t="s">
        <v>103</v>
      </c>
      <c r="E49" s="52">
        <v>75</v>
      </c>
      <c r="F49">
        <v>57</v>
      </c>
      <c r="G49" s="52"/>
      <c r="H49" s="52">
        <v>66</v>
      </c>
      <c r="I49" s="52">
        <v>52</v>
      </c>
      <c r="J49" s="52">
        <f>Table13[[#This Row],[12/31/2022]]+1</f>
        <v>67</v>
      </c>
      <c r="K49" s="52">
        <f>Table13[[#This Row],[6/30/2023]]+12</f>
        <v>64</v>
      </c>
      <c r="L49" s="52">
        <v>15</v>
      </c>
      <c r="M49" s="52">
        <f>MAX(Table13[[#This Row],[Growth Goal]:[Min Need Goal]])</f>
        <v>67</v>
      </c>
      <c r="N49" s="52">
        <f>Table13[[#This Row],[End Goal]]-Table13[[#This Row],[6/30/2023]]</f>
        <v>15</v>
      </c>
      <c r="O49" s="4">
        <v>56206.96</v>
      </c>
      <c r="P49" s="4">
        <v>42485</v>
      </c>
      <c r="Q49" s="4">
        <f>Table13[[#This Row],[2022 Sales]]*2</f>
        <v>84970</v>
      </c>
      <c r="R49" s="52">
        <f>IF(Table13[[#This Row],[Double 2022]]&lt;4000,4000,0)</f>
        <v>0</v>
      </c>
      <c r="S49" s="4">
        <f>MAX(Table13[[#This Row],[Double 2022]:[Min 4K]])</f>
        <v>84970</v>
      </c>
      <c r="T49" s="66">
        <f>IF(Table13[[#This Row],[Max of goals]]&gt;15000,15000,Table13[[#This Row],[Max of goals]])</f>
        <v>15000</v>
      </c>
    </row>
    <row r="50" spans="1:20" x14ac:dyDescent="0.3">
      <c r="A50" t="s">
        <v>261</v>
      </c>
      <c r="B50" t="s">
        <v>54</v>
      </c>
      <c r="C50" t="s">
        <v>63</v>
      </c>
      <c r="D50" t="s">
        <v>104</v>
      </c>
      <c r="E50" s="52">
        <v>19</v>
      </c>
      <c r="F50">
        <v>9</v>
      </c>
      <c r="G50" s="52"/>
      <c r="H50" s="52">
        <v>16</v>
      </c>
      <c r="I50" s="52">
        <v>13</v>
      </c>
      <c r="J50" s="52">
        <f>Table13[[#This Row],[12/31/2022]]+1</f>
        <v>17</v>
      </c>
      <c r="K50" s="52">
        <f>Table13[[#This Row],[6/30/2023]]+12</f>
        <v>25</v>
      </c>
      <c r="L50" s="52">
        <v>15</v>
      </c>
      <c r="M50" s="52">
        <f>MAX(Table13[[#This Row],[Growth Goal]:[Min Need Goal]])</f>
        <v>25</v>
      </c>
      <c r="N50" s="52">
        <f>Table13[[#This Row],[End Goal]]-Table13[[#This Row],[6/30/2023]]</f>
        <v>12</v>
      </c>
      <c r="O50" s="4">
        <v>105</v>
      </c>
      <c r="P50" s="4">
        <v>0</v>
      </c>
      <c r="Q50" s="4">
        <f>Table13[[#This Row],[2022 Sales]]*2</f>
        <v>0</v>
      </c>
      <c r="R50" s="52">
        <f>IF(Table13[[#This Row],[Double 2022]]&lt;4000,4000,0)</f>
        <v>4000</v>
      </c>
      <c r="S50" s="4">
        <f>MAX(Table13[[#This Row],[Double 2022]:[Min 4K]])</f>
        <v>4000</v>
      </c>
      <c r="T50" s="66">
        <f>IF(Table13[[#This Row],[Max of goals]]&gt;15000,15000,Table13[[#This Row],[Max of goals]])</f>
        <v>4000</v>
      </c>
    </row>
    <row r="51" spans="1:20" x14ac:dyDescent="0.3">
      <c r="A51" t="s">
        <v>262</v>
      </c>
      <c r="B51" t="s">
        <v>54</v>
      </c>
      <c r="C51" t="s">
        <v>63</v>
      </c>
      <c r="D51" t="s">
        <v>105</v>
      </c>
      <c r="E51" s="52">
        <v>32</v>
      </c>
      <c r="F51">
        <v>22</v>
      </c>
      <c r="G51" s="52"/>
      <c r="H51" s="52">
        <v>38</v>
      </c>
      <c r="I51" s="52">
        <v>25</v>
      </c>
      <c r="J51" s="52">
        <f>Table13[[#This Row],[12/31/2022]]+1</f>
        <v>39</v>
      </c>
      <c r="K51" s="52">
        <f>Table13[[#This Row],[6/30/2023]]+12</f>
        <v>37</v>
      </c>
      <c r="L51" s="52">
        <v>15</v>
      </c>
      <c r="M51" s="52">
        <f>MAX(Table13[[#This Row],[Growth Goal]:[Min Need Goal]])</f>
        <v>39</v>
      </c>
      <c r="N51" s="52">
        <f>Table13[[#This Row],[End Goal]]-Table13[[#This Row],[6/30/2023]]</f>
        <v>14</v>
      </c>
      <c r="O51" s="4">
        <v>14535.34</v>
      </c>
      <c r="P51" s="4">
        <v>16920.98</v>
      </c>
      <c r="Q51" s="4">
        <f>Table13[[#This Row],[2022 Sales]]*2</f>
        <v>33841.96</v>
      </c>
      <c r="R51" s="52">
        <f>IF(Table13[[#This Row],[Double 2022]]&lt;4000,4000,0)</f>
        <v>0</v>
      </c>
      <c r="S51" s="4">
        <f>MAX(Table13[[#This Row],[Double 2022]:[Min 4K]])</f>
        <v>33841.96</v>
      </c>
      <c r="T51" s="66">
        <f>IF(Table13[[#This Row],[Max of goals]]&gt;15000,15000,Table13[[#This Row],[Max of goals]])</f>
        <v>15000</v>
      </c>
    </row>
    <row r="52" spans="1:20" x14ac:dyDescent="0.3">
      <c r="A52" t="s">
        <v>263</v>
      </c>
      <c r="B52" t="s">
        <v>54</v>
      </c>
      <c r="C52" t="s">
        <v>63</v>
      </c>
      <c r="D52" t="s">
        <v>106</v>
      </c>
      <c r="E52" s="52">
        <v>26</v>
      </c>
      <c r="F52">
        <v>17</v>
      </c>
      <c r="G52" s="52"/>
      <c r="H52" s="52">
        <v>26</v>
      </c>
      <c r="I52" s="52">
        <v>20</v>
      </c>
      <c r="J52" s="52">
        <f>Table13[[#This Row],[12/31/2022]]+1</f>
        <v>27</v>
      </c>
      <c r="K52" s="52">
        <f>Table13[[#This Row],[6/30/2023]]+12</f>
        <v>32</v>
      </c>
      <c r="L52" s="52">
        <v>15</v>
      </c>
      <c r="M52" s="52">
        <f>MAX(Table13[[#This Row],[Growth Goal]:[Min Need Goal]])</f>
        <v>32</v>
      </c>
      <c r="N52" s="52">
        <f>Table13[[#This Row],[End Goal]]-Table13[[#This Row],[6/30/2023]]</f>
        <v>12</v>
      </c>
      <c r="O52" s="4">
        <v>16514.12</v>
      </c>
      <c r="P52" s="4">
        <v>13475</v>
      </c>
      <c r="Q52" s="4">
        <f>Table13[[#This Row],[2022 Sales]]*2</f>
        <v>26950</v>
      </c>
      <c r="R52" s="52">
        <f>IF(Table13[[#This Row],[Double 2022]]&lt;4000,4000,0)</f>
        <v>0</v>
      </c>
      <c r="S52" s="4">
        <f>MAX(Table13[[#This Row],[Double 2022]:[Min 4K]])</f>
        <v>26950</v>
      </c>
      <c r="T52" s="66">
        <f>IF(Table13[[#This Row],[Max of goals]]&gt;15000,15000,Table13[[#This Row],[Max of goals]])</f>
        <v>15000</v>
      </c>
    </row>
    <row r="53" spans="1:20" x14ac:dyDescent="0.3">
      <c r="A53" t="s">
        <v>264</v>
      </c>
      <c r="B53" t="s">
        <v>60</v>
      </c>
      <c r="C53" t="s">
        <v>63</v>
      </c>
      <c r="D53" t="s">
        <v>107</v>
      </c>
      <c r="E53" s="52">
        <v>12</v>
      </c>
      <c r="F53">
        <v>7</v>
      </c>
      <c r="G53" s="52"/>
      <c r="H53" s="52">
        <v>8</v>
      </c>
      <c r="I53" s="52"/>
      <c r="J53" s="52">
        <f>Table13[[#This Row],[12/31/2022]]+1</f>
        <v>9</v>
      </c>
      <c r="K53" s="52">
        <f>Table13[[#This Row],[6/30/2023]]+12</f>
        <v>12</v>
      </c>
      <c r="L53" s="52">
        <v>15</v>
      </c>
      <c r="M53" s="52">
        <f>MAX(Table13[[#This Row],[Growth Goal]:[Min Need Goal]])</f>
        <v>15</v>
      </c>
      <c r="N53" s="52">
        <f>Table13[[#This Row],[End Goal]]-Table13[[#This Row],[6/30/2023]]</f>
        <v>15</v>
      </c>
      <c r="O53" s="4">
        <v>104.98</v>
      </c>
      <c r="P53" s="4">
        <v>0</v>
      </c>
      <c r="Q53" s="4">
        <f>Table13[[#This Row],[2022 Sales]]*2</f>
        <v>0</v>
      </c>
      <c r="R53" s="52">
        <f>IF(Table13[[#This Row],[Double 2022]]&lt;4000,4000,0)</f>
        <v>4000</v>
      </c>
      <c r="S53" s="4">
        <f>MAX(Table13[[#This Row],[Double 2022]:[Min 4K]])</f>
        <v>4000</v>
      </c>
      <c r="T53" s="66">
        <f>IF(Table13[[#This Row],[Max of goals]]&gt;15000,15000,Table13[[#This Row],[Max of goals]])</f>
        <v>4000</v>
      </c>
    </row>
    <row r="54" spans="1:20" x14ac:dyDescent="0.3">
      <c r="A54" t="s">
        <v>265</v>
      </c>
      <c r="B54" t="s">
        <v>60</v>
      </c>
      <c r="C54" t="s">
        <v>63</v>
      </c>
      <c r="D54" t="s">
        <v>108</v>
      </c>
      <c r="E54" s="52">
        <v>15</v>
      </c>
      <c r="F54">
        <v>5</v>
      </c>
      <c r="G54" s="52"/>
      <c r="H54" s="52">
        <v>24</v>
      </c>
      <c r="I54" s="52">
        <v>17</v>
      </c>
      <c r="J54" s="52">
        <f>Table13[[#This Row],[12/31/2022]]+1</f>
        <v>25</v>
      </c>
      <c r="K54" s="52">
        <f>Table13[[#This Row],[6/30/2023]]+12</f>
        <v>29</v>
      </c>
      <c r="L54" s="52">
        <v>15</v>
      </c>
      <c r="M54" s="52">
        <f>MAX(Table13[[#This Row],[Growth Goal]:[Min Need Goal]])</f>
        <v>29</v>
      </c>
      <c r="N54" s="52">
        <f>Table13[[#This Row],[End Goal]]-Table13[[#This Row],[6/30/2023]]</f>
        <v>12</v>
      </c>
      <c r="O54" s="4">
        <v>0</v>
      </c>
      <c r="P54" s="4">
        <v>12063</v>
      </c>
      <c r="Q54" s="4">
        <f>Table13[[#This Row],[2022 Sales]]*2</f>
        <v>24126</v>
      </c>
      <c r="R54" s="52">
        <f>IF(Table13[[#This Row],[Double 2022]]&lt;4000,4000,0)</f>
        <v>0</v>
      </c>
      <c r="S54" s="4">
        <f>MAX(Table13[[#This Row],[Double 2022]:[Min 4K]])</f>
        <v>24126</v>
      </c>
      <c r="T54" s="66">
        <f>IF(Table13[[#This Row],[Max of goals]]&gt;15000,15000,Table13[[#This Row],[Max of goals]])</f>
        <v>15000</v>
      </c>
    </row>
    <row r="55" spans="1:20" x14ac:dyDescent="0.3">
      <c r="A55" t="s">
        <v>266</v>
      </c>
      <c r="B55" t="s">
        <v>50</v>
      </c>
      <c r="C55" t="s">
        <v>63</v>
      </c>
      <c r="D55" t="s">
        <v>109</v>
      </c>
      <c r="E55" s="52">
        <v>22</v>
      </c>
      <c r="F55">
        <v>10</v>
      </c>
      <c r="G55" s="52"/>
      <c r="H55" s="52">
        <v>10</v>
      </c>
      <c r="I55" s="52">
        <v>6</v>
      </c>
      <c r="J55" s="52">
        <f>Table13[[#This Row],[12/31/2022]]+1</f>
        <v>11</v>
      </c>
      <c r="K55" s="52">
        <f>Table13[[#This Row],[6/30/2023]]+12</f>
        <v>18</v>
      </c>
      <c r="L55" s="52">
        <v>15</v>
      </c>
      <c r="M55" s="52">
        <f>MAX(Table13[[#This Row],[Growth Goal]:[Min Need Goal]])</f>
        <v>18</v>
      </c>
      <c r="N55" s="52">
        <f>Table13[[#This Row],[End Goal]]-Table13[[#This Row],[6/30/2023]]</f>
        <v>12</v>
      </c>
      <c r="O55" s="4">
        <v>2555</v>
      </c>
      <c r="P55" s="4">
        <v>0</v>
      </c>
      <c r="Q55" s="4">
        <f>Table13[[#This Row],[2022 Sales]]*2</f>
        <v>0</v>
      </c>
      <c r="R55" s="52">
        <f>IF(Table13[[#This Row],[Double 2022]]&lt;4000,4000,0)</f>
        <v>4000</v>
      </c>
      <c r="S55" s="4">
        <f>MAX(Table13[[#This Row],[Double 2022]:[Min 4K]])</f>
        <v>4000</v>
      </c>
      <c r="T55" s="66">
        <f>IF(Table13[[#This Row],[Max of goals]]&gt;15000,15000,Table13[[#This Row],[Max of goals]])</f>
        <v>4000</v>
      </c>
    </row>
    <row r="56" spans="1:20" x14ac:dyDescent="0.3">
      <c r="A56" t="s">
        <v>267</v>
      </c>
      <c r="B56" t="s">
        <v>57</v>
      </c>
      <c r="C56" t="s">
        <v>63</v>
      </c>
      <c r="D56" t="s">
        <v>110</v>
      </c>
      <c r="E56" s="52">
        <v>14</v>
      </c>
      <c r="F56">
        <v>7</v>
      </c>
      <c r="G56" s="52"/>
      <c r="H56" s="52">
        <v>7</v>
      </c>
      <c r="I56" s="52">
        <v>3</v>
      </c>
      <c r="J56" s="52">
        <f>Table13[[#This Row],[12/31/2022]]+1</f>
        <v>8</v>
      </c>
      <c r="K56" s="52">
        <f>Table13[[#This Row],[6/30/2023]]+12</f>
        <v>15</v>
      </c>
      <c r="L56" s="52">
        <v>15</v>
      </c>
      <c r="M56" s="52">
        <f>MAX(Table13[[#This Row],[Growth Goal]:[Min Need Goal]])</f>
        <v>15</v>
      </c>
      <c r="N56" s="52">
        <f>Table13[[#This Row],[End Goal]]-Table13[[#This Row],[6/30/2023]]</f>
        <v>12</v>
      </c>
      <c r="O56" s="4">
        <v>4567.3100000000004</v>
      </c>
      <c r="P56" s="4">
        <v>9</v>
      </c>
      <c r="Q56" s="4">
        <f>Table13[[#This Row],[2022 Sales]]*2</f>
        <v>18</v>
      </c>
      <c r="R56" s="52">
        <f>IF(Table13[[#This Row],[Double 2022]]&lt;4000,4000,0)</f>
        <v>4000</v>
      </c>
      <c r="S56" s="4">
        <f>MAX(Table13[[#This Row],[Double 2022]:[Min 4K]])</f>
        <v>4000</v>
      </c>
      <c r="T56" s="66">
        <f>IF(Table13[[#This Row],[Max of goals]]&gt;15000,15000,Table13[[#This Row],[Max of goals]])</f>
        <v>4000</v>
      </c>
    </row>
    <row r="57" spans="1:20" x14ac:dyDescent="0.3">
      <c r="A57" t="s">
        <v>268</v>
      </c>
      <c r="B57" t="s">
        <v>60</v>
      </c>
      <c r="C57" t="s">
        <v>63</v>
      </c>
      <c r="D57" t="s">
        <v>111</v>
      </c>
      <c r="E57" s="52">
        <v>6</v>
      </c>
      <c r="F57">
        <v>5</v>
      </c>
      <c r="G57" s="52"/>
      <c r="H57" s="52">
        <v>4</v>
      </c>
      <c r="I57" s="52"/>
      <c r="J57" s="52">
        <f>Table13[[#This Row],[12/31/2022]]+1</f>
        <v>5</v>
      </c>
      <c r="K57" s="52">
        <f>Table13[[#This Row],[6/30/2023]]+12</f>
        <v>12</v>
      </c>
      <c r="L57" s="52">
        <v>15</v>
      </c>
      <c r="M57" s="52">
        <f>MAX(Table13[[#This Row],[Growth Goal]:[Min Need Goal]])</f>
        <v>15</v>
      </c>
      <c r="N57" s="52">
        <f>Table13[[#This Row],[End Goal]]-Table13[[#This Row],[6/30/2023]]</f>
        <v>15</v>
      </c>
      <c r="O57" s="4">
        <v>2172.77</v>
      </c>
      <c r="P57" s="4">
        <v>0</v>
      </c>
      <c r="Q57" s="4">
        <f>Table13[[#This Row],[2022 Sales]]*2</f>
        <v>0</v>
      </c>
      <c r="R57" s="52">
        <f>IF(Table13[[#This Row],[Double 2022]]&lt;4000,4000,0)</f>
        <v>4000</v>
      </c>
      <c r="S57" s="4">
        <f>MAX(Table13[[#This Row],[Double 2022]:[Min 4K]])</f>
        <v>4000</v>
      </c>
      <c r="T57" s="66">
        <f>IF(Table13[[#This Row],[Max of goals]]&gt;15000,15000,Table13[[#This Row],[Max of goals]])</f>
        <v>4000</v>
      </c>
    </row>
    <row r="58" spans="1:20" x14ac:dyDescent="0.3">
      <c r="A58" t="s">
        <v>269</v>
      </c>
      <c r="B58" t="s">
        <v>57</v>
      </c>
      <c r="C58" t="s">
        <v>63</v>
      </c>
      <c r="D58" t="s">
        <v>112</v>
      </c>
      <c r="E58" s="52">
        <v>23</v>
      </c>
      <c r="F58">
        <v>18</v>
      </c>
      <c r="G58" s="52"/>
      <c r="H58" s="52">
        <v>19</v>
      </c>
      <c r="I58" s="52">
        <v>11</v>
      </c>
      <c r="J58" s="52">
        <f>Table13[[#This Row],[12/31/2022]]+1</f>
        <v>20</v>
      </c>
      <c r="K58" s="52">
        <f>Table13[[#This Row],[6/30/2023]]+12</f>
        <v>23</v>
      </c>
      <c r="L58" s="52">
        <v>15</v>
      </c>
      <c r="M58" s="52">
        <f>MAX(Table13[[#This Row],[Growth Goal]:[Min Need Goal]])</f>
        <v>23</v>
      </c>
      <c r="N58" s="52">
        <f>Table13[[#This Row],[End Goal]]-Table13[[#This Row],[6/30/2023]]</f>
        <v>12</v>
      </c>
      <c r="O58" s="4">
        <v>1094.94</v>
      </c>
      <c r="P58" s="4">
        <v>3079</v>
      </c>
      <c r="Q58" s="4">
        <f>Table13[[#This Row],[2022 Sales]]*2</f>
        <v>6158</v>
      </c>
      <c r="R58" s="52">
        <f>IF(Table13[[#This Row],[Double 2022]]&lt;4000,4000,0)</f>
        <v>0</v>
      </c>
      <c r="S58" s="4">
        <f>MAX(Table13[[#This Row],[Double 2022]:[Min 4K]])</f>
        <v>6158</v>
      </c>
      <c r="T58" s="66">
        <f>IF(Table13[[#This Row],[Max of goals]]&gt;15000,15000,Table13[[#This Row],[Max of goals]])</f>
        <v>6158</v>
      </c>
    </row>
    <row r="59" spans="1:20" x14ac:dyDescent="0.3">
      <c r="A59" t="s">
        <v>270</v>
      </c>
      <c r="B59" t="s">
        <v>60</v>
      </c>
      <c r="C59" t="s">
        <v>63</v>
      </c>
      <c r="D59" t="s">
        <v>113</v>
      </c>
      <c r="E59" s="52">
        <v>22</v>
      </c>
      <c r="F59">
        <v>20</v>
      </c>
      <c r="G59" s="52"/>
      <c r="H59" s="52">
        <v>26</v>
      </c>
      <c r="I59" s="52">
        <v>25</v>
      </c>
      <c r="J59" s="52">
        <f>Table13[[#This Row],[12/31/2022]]+1</f>
        <v>27</v>
      </c>
      <c r="K59" s="52">
        <f>Table13[[#This Row],[6/30/2023]]+12</f>
        <v>37</v>
      </c>
      <c r="L59" s="52">
        <v>15</v>
      </c>
      <c r="M59" s="52">
        <f>MAX(Table13[[#This Row],[Growth Goal]:[Min Need Goal]])</f>
        <v>37</v>
      </c>
      <c r="N59" s="52">
        <f>Table13[[#This Row],[End Goal]]-Table13[[#This Row],[6/30/2023]]</f>
        <v>12</v>
      </c>
      <c r="O59" s="4">
        <v>544.83000000000004</v>
      </c>
      <c r="P59" s="4">
        <v>461</v>
      </c>
      <c r="Q59" s="4">
        <f>Table13[[#This Row],[2022 Sales]]*2</f>
        <v>922</v>
      </c>
      <c r="R59" s="52">
        <f>IF(Table13[[#This Row],[Double 2022]]&lt;4000,4000,0)</f>
        <v>4000</v>
      </c>
      <c r="S59" s="4">
        <f>MAX(Table13[[#This Row],[Double 2022]:[Min 4K]])</f>
        <v>4000</v>
      </c>
      <c r="T59" s="66">
        <f>IF(Table13[[#This Row],[Max of goals]]&gt;15000,15000,Table13[[#This Row],[Max of goals]])</f>
        <v>4000</v>
      </c>
    </row>
    <row r="60" spans="1:20" x14ac:dyDescent="0.3">
      <c r="A60" t="s">
        <v>271</v>
      </c>
      <c r="B60" t="s">
        <v>57</v>
      </c>
      <c r="C60" t="s">
        <v>63</v>
      </c>
      <c r="D60" t="s">
        <v>114</v>
      </c>
      <c r="E60" s="52">
        <v>34</v>
      </c>
      <c r="F60">
        <v>22</v>
      </c>
      <c r="G60" s="52"/>
      <c r="H60" s="52">
        <v>37</v>
      </c>
      <c r="I60" s="52">
        <v>20</v>
      </c>
      <c r="J60" s="52">
        <f>Table13[[#This Row],[12/31/2022]]+1</f>
        <v>38</v>
      </c>
      <c r="K60" s="52">
        <f>Table13[[#This Row],[6/30/2023]]+12</f>
        <v>32</v>
      </c>
      <c r="L60" s="52">
        <v>15</v>
      </c>
      <c r="M60" s="52">
        <f>MAX(Table13[[#This Row],[Growth Goal]:[Min Need Goal]])</f>
        <v>38</v>
      </c>
      <c r="N60" s="52">
        <f>Table13[[#This Row],[End Goal]]-Table13[[#This Row],[6/30/2023]]</f>
        <v>18</v>
      </c>
      <c r="O60" s="4">
        <v>4308.43</v>
      </c>
      <c r="P60" s="4">
        <v>1638</v>
      </c>
      <c r="Q60" s="4">
        <f>Table13[[#This Row],[2022 Sales]]*2</f>
        <v>3276</v>
      </c>
      <c r="R60" s="52">
        <f>IF(Table13[[#This Row],[Double 2022]]&lt;4000,4000,0)</f>
        <v>4000</v>
      </c>
      <c r="S60" s="4">
        <f>MAX(Table13[[#This Row],[Double 2022]:[Min 4K]])</f>
        <v>4000</v>
      </c>
      <c r="T60" s="66">
        <f>IF(Table13[[#This Row],[Max of goals]]&gt;15000,15000,Table13[[#This Row],[Max of goals]])</f>
        <v>4000</v>
      </c>
    </row>
    <row r="61" spans="1:20" x14ac:dyDescent="0.3">
      <c r="A61" t="s">
        <v>272</v>
      </c>
      <c r="B61" t="s">
        <v>60</v>
      </c>
      <c r="C61" t="s">
        <v>63</v>
      </c>
      <c r="D61" t="s">
        <v>115</v>
      </c>
      <c r="E61" s="52">
        <v>20</v>
      </c>
      <c r="F61">
        <v>15</v>
      </c>
      <c r="G61" s="52"/>
      <c r="H61" s="52">
        <v>14</v>
      </c>
      <c r="I61" s="52">
        <v>11</v>
      </c>
      <c r="J61" s="52">
        <f>Table13[[#This Row],[12/31/2022]]+1</f>
        <v>15</v>
      </c>
      <c r="K61" s="52">
        <f>Table13[[#This Row],[6/30/2023]]+12</f>
        <v>23</v>
      </c>
      <c r="L61" s="52">
        <v>15</v>
      </c>
      <c r="M61" s="52">
        <f>MAX(Table13[[#This Row],[Growth Goal]:[Min Need Goal]])</f>
        <v>23</v>
      </c>
      <c r="N61" s="52">
        <f>Table13[[#This Row],[End Goal]]-Table13[[#This Row],[6/30/2023]]</f>
        <v>12</v>
      </c>
      <c r="O61" s="4">
        <v>0</v>
      </c>
      <c r="P61" s="4">
        <v>3554</v>
      </c>
      <c r="Q61" s="4">
        <f>Table13[[#This Row],[2022 Sales]]*2</f>
        <v>7108</v>
      </c>
      <c r="R61" s="52">
        <f>IF(Table13[[#This Row],[Double 2022]]&lt;4000,4000,0)</f>
        <v>0</v>
      </c>
      <c r="S61" s="4">
        <f>MAX(Table13[[#This Row],[Double 2022]:[Min 4K]])</f>
        <v>7108</v>
      </c>
      <c r="T61" s="66">
        <f>IF(Table13[[#This Row],[Max of goals]]&gt;15000,15000,Table13[[#This Row],[Max of goals]])</f>
        <v>7108</v>
      </c>
    </row>
    <row r="62" spans="1:20" x14ac:dyDescent="0.3">
      <c r="A62" t="s">
        <v>187</v>
      </c>
      <c r="B62" t="s">
        <v>60</v>
      </c>
      <c r="C62" t="s">
        <v>63</v>
      </c>
      <c r="D62" t="s">
        <v>188</v>
      </c>
      <c r="E62">
        <v>20</v>
      </c>
      <c r="F62" s="52">
        <v>13</v>
      </c>
      <c r="G62" s="52"/>
      <c r="H62" s="52">
        <v>25</v>
      </c>
      <c r="I62" s="52">
        <v>18</v>
      </c>
      <c r="J62" s="52">
        <f>Table13[[#This Row],[12/31/2022]]+1</f>
        <v>26</v>
      </c>
      <c r="K62" s="52">
        <f>Table13[[#This Row],[6/30/2023]]+12</f>
        <v>30</v>
      </c>
      <c r="L62" s="52">
        <v>15</v>
      </c>
      <c r="M62" s="52">
        <f>MAX(Table13[[#This Row],[Growth Goal]:[Min Need Goal]])</f>
        <v>30</v>
      </c>
      <c r="N62" s="52">
        <f>Table13[[#This Row],[End Goal]]-Table13[[#This Row],[6/30/2023]]</f>
        <v>12</v>
      </c>
      <c r="O62" s="4">
        <v>7200</v>
      </c>
      <c r="P62" s="4">
        <v>8550</v>
      </c>
      <c r="Q62" s="4">
        <f>Table13[[#This Row],[2022 Sales]]*2</f>
        <v>17100</v>
      </c>
      <c r="R62" s="52">
        <f>IF(Table13[[#This Row],[Double 2022]]&lt;4000,4000,0)</f>
        <v>0</v>
      </c>
      <c r="S62" s="4">
        <f>MAX(Table13[[#This Row],[Double 2022]:[Min 4K]])</f>
        <v>17100</v>
      </c>
      <c r="T62" s="66">
        <f>IF(Table13[[#This Row],[Max of goals]]&gt;15000,15000,Table13[[#This Row],[Max of goals]])</f>
        <v>15000</v>
      </c>
    </row>
    <row r="63" spans="1:20" x14ac:dyDescent="0.3">
      <c r="A63" t="s">
        <v>273</v>
      </c>
      <c r="B63" t="s">
        <v>57</v>
      </c>
      <c r="C63" t="s">
        <v>51</v>
      </c>
      <c r="D63" t="s">
        <v>116</v>
      </c>
      <c r="E63" s="52">
        <v>11</v>
      </c>
      <c r="F63" s="52">
        <v>3</v>
      </c>
      <c r="G63" s="52"/>
      <c r="H63" s="52"/>
      <c r="I63" s="52"/>
      <c r="J63" s="52">
        <f>Table13[[#This Row],[12/31/2022]]+1</f>
        <v>1</v>
      </c>
      <c r="K63" s="52">
        <f>Table13[[#This Row],[6/30/2023]]+0</f>
        <v>0</v>
      </c>
      <c r="L63" s="52">
        <v>10</v>
      </c>
      <c r="M63" s="52">
        <f>MAX(Table13[[#This Row],[Growth Goal]:[Min Need Goal]])</f>
        <v>10</v>
      </c>
      <c r="N63" s="52">
        <f>Table13[[#This Row],[End Goal]]-Table13[[#This Row],[6/30/2023]]</f>
        <v>10</v>
      </c>
      <c r="O63" s="4">
        <v>0</v>
      </c>
      <c r="P63" s="4">
        <v>0</v>
      </c>
      <c r="Q63" s="4">
        <f>Table13[[#This Row],[2022 Sales]]*2</f>
        <v>0</v>
      </c>
      <c r="R63" s="52">
        <f>IF(Table13[[#This Row],[Double 2022]]&lt;4000,4000,0)</f>
        <v>4000</v>
      </c>
      <c r="S63" s="4">
        <f>MAX(Table13[[#This Row],[Double 2022]:[Min 4K]])</f>
        <v>4000</v>
      </c>
      <c r="T63" s="66">
        <f>IF(Table13[[#This Row],[Max of goals]]&gt;15000,15000,Table13[[#This Row],[Max of goals]])</f>
        <v>4000</v>
      </c>
    </row>
    <row r="64" spans="1:20" x14ac:dyDescent="0.3">
      <c r="A64" t="s">
        <v>274</v>
      </c>
      <c r="B64" t="s">
        <v>60</v>
      </c>
      <c r="C64" t="s">
        <v>117</v>
      </c>
      <c r="D64" t="s">
        <v>118</v>
      </c>
      <c r="E64" s="52">
        <v>31</v>
      </c>
      <c r="F64">
        <v>30</v>
      </c>
      <c r="G64" s="52"/>
      <c r="H64" s="52">
        <v>29</v>
      </c>
      <c r="I64" s="52">
        <v>29</v>
      </c>
      <c r="J64" s="52">
        <f>Table13[[#This Row],[12/31/2022]]+1</f>
        <v>30</v>
      </c>
      <c r="K64" s="52">
        <f>Table13[[#This Row],[6/30/2023]]+0</f>
        <v>29</v>
      </c>
      <c r="L64" s="52">
        <v>10</v>
      </c>
      <c r="M64" s="52">
        <f>MAX(Table13[[#This Row],[Growth Goal]:[Min Need Goal]])</f>
        <v>30</v>
      </c>
      <c r="N64" s="52">
        <f>Table13[[#This Row],[End Goal]]-Table13[[#This Row],[6/30/2023]]</f>
        <v>1</v>
      </c>
      <c r="O64" s="4">
        <v>14334.44</v>
      </c>
      <c r="P64" s="4">
        <v>6832</v>
      </c>
      <c r="Q64" s="4">
        <f>Table13[[#This Row],[2022 Sales]]*2</f>
        <v>13664</v>
      </c>
      <c r="R64" s="52">
        <f>IF(Table13[[#This Row],[Double 2022]]&lt;4000,4000,0)</f>
        <v>0</v>
      </c>
      <c r="S64" s="4">
        <f>MAX(Table13[[#This Row],[Double 2022]:[Min 4K]])</f>
        <v>13664</v>
      </c>
      <c r="T64" s="66">
        <f>IF(Table13[[#This Row],[Max of goals]]&gt;15000,15000,Table13[[#This Row],[Max of goals]])</f>
        <v>13664</v>
      </c>
    </row>
    <row r="65" spans="1:20" x14ac:dyDescent="0.3">
      <c r="A65" t="s">
        <v>275</v>
      </c>
      <c r="B65" t="s">
        <v>60</v>
      </c>
      <c r="C65" t="s">
        <v>117</v>
      </c>
      <c r="D65" t="s">
        <v>119</v>
      </c>
      <c r="E65" s="52">
        <v>27</v>
      </c>
      <c r="F65">
        <v>27</v>
      </c>
      <c r="G65" s="52"/>
      <c r="H65" s="52">
        <v>28</v>
      </c>
      <c r="I65" s="52">
        <v>24</v>
      </c>
      <c r="J65" s="52">
        <f>Table13[[#This Row],[12/31/2022]]+1</f>
        <v>29</v>
      </c>
      <c r="K65" s="52">
        <f>Table13[[#This Row],[6/30/2023]]+0</f>
        <v>24</v>
      </c>
      <c r="L65" s="52">
        <v>10</v>
      </c>
      <c r="M65" s="52">
        <f>MAX(Table13[[#This Row],[Growth Goal]:[Min Need Goal]])</f>
        <v>29</v>
      </c>
      <c r="N65" s="52">
        <f>Table13[[#This Row],[End Goal]]-Table13[[#This Row],[6/30/2023]]</f>
        <v>5</v>
      </c>
      <c r="O65" s="4">
        <v>0</v>
      </c>
      <c r="Q65" s="4">
        <f>Table13[[#This Row],[2022 Sales]]*2</f>
        <v>0</v>
      </c>
      <c r="R65" s="52">
        <f>IF(Table13[[#This Row],[Double 2022]]&lt;4000,4000,0)</f>
        <v>4000</v>
      </c>
      <c r="S65" s="4">
        <f>MAX(Table13[[#This Row],[Double 2022]:[Min 4K]])</f>
        <v>4000</v>
      </c>
      <c r="T65" s="66">
        <f>IF(Table13[[#This Row],[Max of goals]]&gt;15000,15000,Table13[[#This Row],[Max of goals]])</f>
        <v>4000</v>
      </c>
    </row>
    <row r="66" spans="1:20" x14ac:dyDescent="0.3">
      <c r="A66" t="s">
        <v>276</v>
      </c>
      <c r="B66" t="s">
        <v>57</v>
      </c>
      <c r="C66" t="s">
        <v>117</v>
      </c>
      <c r="D66" t="s">
        <v>120</v>
      </c>
      <c r="E66" s="52">
        <v>23</v>
      </c>
      <c r="F66">
        <v>19</v>
      </c>
      <c r="G66" s="52"/>
      <c r="H66" s="52">
        <v>17</v>
      </c>
      <c r="I66" s="52">
        <v>14</v>
      </c>
      <c r="J66" s="52">
        <f>Table13[[#This Row],[12/31/2022]]+1</f>
        <v>18</v>
      </c>
      <c r="K66" s="52">
        <f>Table13[[#This Row],[6/30/2023]]+0</f>
        <v>14</v>
      </c>
      <c r="L66" s="52">
        <v>10</v>
      </c>
      <c r="M66" s="52">
        <f>MAX(Table13[[#This Row],[Growth Goal]:[Min Need Goal]])</f>
        <v>18</v>
      </c>
      <c r="N66" s="52">
        <f>Table13[[#This Row],[End Goal]]-Table13[[#This Row],[6/30/2023]]</f>
        <v>4</v>
      </c>
      <c r="O66" s="4">
        <v>0</v>
      </c>
      <c r="Q66" s="4">
        <f>Table13[[#This Row],[2022 Sales]]*2</f>
        <v>0</v>
      </c>
      <c r="R66" s="52">
        <f>IF(Table13[[#This Row],[Double 2022]]&lt;4000,4000,0)</f>
        <v>4000</v>
      </c>
      <c r="S66" s="4">
        <f>MAX(Table13[[#This Row],[Double 2022]:[Min 4K]])</f>
        <v>4000</v>
      </c>
      <c r="T66" s="66">
        <f>IF(Table13[[#This Row],[Max of goals]]&gt;15000,15000,Table13[[#This Row],[Max of goals]])</f>
        <v>4000</v>
      </c>
    </row>
    <row r="67" spans="1:20" x14ac:dyDescent="0.3">
      <c r="A67" t="s">
        <v>277</v>
      </c>
      <c r="B67" t="s">
        <v>60</v>
      </c>
      <c r="C67" t="s">
        <v>117</v>
      </c>
      <c r="D67" t="s">
        <v>121</v>
      </c>
      <c r="E67" s="52">
        <v>29</v>
      </c>
      <c r="F67">
        <v>22</v>
      </c>
      <c r="G67" s="52"/>
      <c r="H67" s="52">
        <v>22</v>
      </c>
      <c r="I67" s="52">
        <v>18</v>
      </c>
      <c r="J67" s="52">
        <f>Table13[[#This Row],[12/31/2022]]+1</f>
        <v>23</v>
      </c>
      <c r="K67" s="52">
        <f>Table13[[#This Row],[6/30/2023]]+0</f>
        <v>18</v>
      </c>
      <c r="L67" s="52">
        <v>10</v>
      </c>
      <c r="M67" s="52">
        <f>MAX(Table13[[#This Row],[Growth Goal]:[Min Need Goal]])</f>
        <v>23</v>
      </c>
      <c r="N67" s="52">
        <f>Table13[[#This Row],[End Goal]]-Table13[[#This Row],[6/30/2023]]</f>
        <v>5</v>
      </c>
      <c r="O67" s="4">
        <v>0</v>
      </c>
      <c r="Q67" s="4">
        <f>Table13[[#This Row],[2022 Sales]]*2</f>
        <v>0</v>
      </c>
      <c r="R67" s="52">
        <f>IF(Table13[[#This Row],[Double 2022]]&lt;4000,4000,0)</f>
        <v>4000</v>
      </c>
      <c r="S67" s="4">
        <f>MAX(Table13[[#This Row],[Double 2022]:[Min 4K]])</f>
        <v>4000</v>
      </c>
      <c r="T67" s="66">
        <f>IF(Table13[[#This Row],[Max of goals]]&gt;15000,15000,Table13[[#This Row],[Max of goals]])</f>
        <v>4000</v>
      </c>
    </row>
    <row r="68" spans="1:20" x14ac:dyDescent="0.3">
      <c r="A68" t="s">
        <v>278</v>
      </c>
      <c r="B68" t="s">
        <v>50</v>
      </c>
      <c r="C68" t="s">
        <v>117</v>
      </c>
      <c r="D68" t="s">
        <v>121</v>
      </c>
      <c r="E68" s="52">
        <v>19</v>
      </c>
      <c r="F68">
        <v>22</v>
      </c>
      <c r="G68" s="52"/>
      <c r="H68" s="52">
        <v>24</v>
      </c>
      <c r="I68" s="52">
        <v>15</v>
      </c>
      <c r="J68" s="52">
        <f>Table13[[#This Row],[12/31/2022]]+1</f>
        <v>25</v>
      </c>
      <c r="K68" s="52">
        <f>Table13[[#This Row],[6/30/2023]]+0</f>
        <v>15</v>
      </c>
      <c r="L68" s="52">
        <v>10</v>
      </c>
      <c r="M68" s="52">
        <f>MAX(Table13[[#This Row],[Growth Goal]:[Min Need Goal]])</f>
        <v>25</v>
      </c>
      <c r="N68" s="52">
        <f>Table13[[#This Row],[End Goal]]-Table13[[#This Row],[6/30/2023]]</f>
        <v>10</v>
      </c>
      <c r="O68" s="4">
        <v>7650.94</v>
      </c>
      <c r="Q68" s="4">
        <f>Table13[[#This Row],[2022 Sales]]*2</f>
        <v>0</v>
      </c>
      <c r="R68" s="52">
        <f>IF(Table13[[#This Row],[Double 2022]]&lt;4000,4000,0)</f>
        <v>4000</v>
      </c>
      <c r="S68" s="4">
        <f>MAX(Table13[[#This Row],[Double 2022]:[Min 4K]])</f>
        <v>4000</v>
      </c>
      <c r="T68" s="66">
        <f>IF(Table13[[#This Row],[Max of goals]]&gt;15000,15000,Table13[[#This Row],[Max of goals]])</f>
        <v>4000</v>
      </c>
    </row>
    <row r="69" spans="1:20" x14ac:dyDescent="0.3">
      <c r="A69" t="s">
        <v>279</v>
      </c>
      <c r="B69" t="s">
        <v>57</v>
      </c>
      <c r="C69" t="s">
        <v>117</v>
      </c>
      <c r="D69" t="s">
        <v>122</v>
      </c>
      <c r="E69" s="52">
        <v>38</v>
      </c>
      <c r="F69">
        <v>47</v>
      </c>
      <c r="G69" s="52"/>
      <c r="H69" s="52">
        <v>39</v>
      </c>
      <c r="I69" s="52">
        <v>34</v>
      </c>
      <c r="J69" s="52">
        <f>Table13[[#This Row],[12/31/2022]]+1</f>
        <v>40</v>
      </c>
      <c r="K69" s="52">
        <f>Table13[[#This Row],[6/30/2023]]+0</f>
        <v>34</v>
      </c>
      <c r="L69" s="52">
        <v>10</v>
      </c>
      <c r="M69" s="52">
        <f>MAX(Table13[[#This Row],[Growth Goal]:[Min Need Goal]])</f>
        <v>40</v>
      </c>
      <c r="N69" s="52">
        <f>Table13[[#This Row],[End Goal]]-Table13[[#This Row],[6/30/2023]]</f>
        <v>6</v>
      </c>
      <c r="Q69" s="4">
        <f>Table13[[#This Row],[2022 Sales]]*2</f>
        <v>0</v>
      </c>
      <c r="R69" s="52">
        <f>IF(Table13[[#This Row],[Double 2022]]&lt;4000,4000,0)</f>
        <v>4000</v>
      </c>
      <c r="S69" s="4">
        <f>MAX(Table13[[#This Row],[Double 2022]:[Min 4K]])</f>
        <v>4000</v>
      </c>
      <c r="T69" s="66">
        <f>IF(Table13[[#This Row],[Max of goals]]&gt;15000,15000,Table13[[#This Row],[Max of goals]])</f>
        <v>4000</v>
      </c>
    </row>
    <row r="70" spans="1:20" x14ac:dyDescent="0.3">
      <c r="A70" t="s">
        <v>280</v>
      </c>
      <c r="B70" t="s">
        <v>50</v>
      </c>
      <c r="C70" t="s">
        <v>117</v>
      </c>
      <c r="D70" t="s">
        <v>122</v>
      </c>
      <c r="E70" s="52">
        <v>5</v>
      </c>
      <c r="F70">
        <v>5</v>
      </c>
      <c r="G70" s="52"/>
      <c r="H70" s="52">
        <v>5</v>
      </c>
      <c r="I70" s="52">
        <v>6</v>
      </c>
      <c r="J70" s="52">
        <f>Table13[[#This Row],[12/31/2022]]+1</f>
        <v>6</v>
      </c>
      <c r="K70" s="52">
        <f>Table13[[#This Row],[6/30/2023]]+0</f>
        <v>6</v>
      </c>
      <c r="L70" s="52">
        <v>10</v>
      </c>
      <c r="M70" s="52">
        <f>MAX(Table13[[#This Row],[Growth Goal]:[Min Need Goal]])</f>
        <v>10</v>
      </c>
      <c r="N70" s="52">
        <f>Table13[[#This Row],[End Goal]]-Table13[[#This Row],[6/30/2023]]</f>
        <v>4</v>
      </c>
      <c r="O70" s="4">
        <v>570</v>
      </c>
      <c r="P70" s="4">
        <v>1645</v>
      </c>
      <c r="Q70" s="4">
        <f>Table13[[#This Row],[2022 Sales]]*2</f>
        <v>3290</v>
      </c>
      <c r="R70" s="52">
        <f>IF(Table13[[#This Row],[Double 2022]]&lt;4000,4000,0)</f>
        <v>4000</v>
      </c>
      <c r="S70" s="4">
        <f>MAX(Table13[[#This Row],[Double 2022]:[Min 4K]])</f>
        <v>4000</v>
      </c>
      <c r="T70" s="66">
        <f>IF(Table13[[#This Row],[Max of goals]]&gt;15000,15000,Table13[[#This Row],[Max of goals]])</f>
        <v>4000</v>
      </c>
    </row>
    <row r="71" spans="1:20" x14ac:dyDescent="0.3">
      <c r="A71" t="s">
        <v>281</v>
      </c>
      <c r="B71" t="s">
        <v>57</v>
      </c>
      <c r="C71" t="s">
        <v>117</v>
      </c>
      <c r="D71" t="s">
        <v>123</v>
      </c>
      <c r="E71" s="52">
        <v>79</v>
      </c>
      <c r="F71">
        <v>68</v>
      </c>
      <c r="G71" s="52"/>
      <c r="H71" s="52">
        <v>77</v>
      </c>
      <c r="I71" s="52">
        <v>68</v>
      </c>
      <c r="J71" s="52">
        <f>Table13[[#This Row],[12/31/2022]]+1</f>
        <v>78</v>
      </c>
      <c r="K71" s="52">
        <f>Table13[[#This Row],[6/30/2023]]+0</f>
        <v>68</v>
      </c>
      <c r="L71" s="52">
        <v>10</v>
      </c>
      <c r="M71" s="52">
        <f>MAX(Table13[[#This Row],[Growth Goal]:[Min Need Goal]])</f>
        <v>78</v>
      </c>
      <c r="N71" s="52">
        <f>Table13[[#This Row],[End Goal]]-Table13[[#This Row],[6/30/2023]]</f>
        <v>10</v>
      </c>
      <c r="O71" s="4">
        <v>0</v>
      </c>
      <c r="Q71" s="4">
        <f>Table13[[#This Row],[2022 Sales]]*2</f>
        <v>0</v>
      </c>
      <c r="R71" s="52">
        <f>IF(Table13[[#This Row],[Double 2022]]&lt;4000,4000,0)</f>
        <v>4000</v>
      </c>
      <c r="S71" s="4">
        <f>MAX(Table13[[#This Row],[Double 2022]:[Min 4K]])</f>
        <v>4000</v>
      </c>
      <c r="T71" s="66">
        <f>IF(Table13[[#This Row],[Max of goals]]&gt;15000,15000,Table13[[#This Row],[Max of goals]])</f>
        <v>4000</v>
      </c>
    </row>
    <row r="72" spans="1:20" x14ac:dyDescent="0.3">
      <c r="A72" t="s">
        <v>282</v>
      </c>
      <c r="B72" t="s">
        <v>60</v>
      </c>
      <c r="C72" t="s">
        <v>117</v>
      </c>
      <c r="D72" t="s">
        <v>124</v>
      </c>
      <c r="E72" s="52">
        <v>22</v>
      </c>
      <c r="F72">
        <v>14</v>
      </c>
      <c r="G72" s="52"/>
      <c r="H72" s="52">
        <v>15</v>
      </c>
      <c r="I72" s="52">
        <v>10</v>
      </c>
      <c r="J72" s="52">
        <f>Table13[[#This Row],[12/31/2022]]+1</f>
        <v>16</v>
      </c>
      <c r="K72" s="52">
        <f>Table13[[#This Row],[6/30/2023]]+0</f>
        <v>10</v>
      </c>
      <c r="L72" s="52">
        <v>10</v>
      </c>
      <c r="M72" s="52">
        <f>MAX(Table13[[#This Row],[Growth Goal]:[Min Need Goal]])</f>
        <v>16</v>
      </c>
      <c r="N72" s="52">
        <f>Table13[[#This Row],[End Goal]]-Table13[[#This Row],[6/30/2023]]</f>
        <v>6</v>
      </c>
      <c r="O72" s="4">
        <v>0</v>
      </c>
      <c r="Q72" s="4">
        <f>Table13[[#This Row],[2022 Sales]]*2</f>
        <v>0</v>
      </c>
      <c r="R72" s="52">
        <f>IF(Table13[[#This Row],[Double 2022]]&lt;4000,4000,0)</f>
        <v>4000</v>
      </c>
      <c r="S72" s="4">
        <f>MAX(Table13[[#This Row],[Double 2022]:[Min 4K]])</f>
        <v>4000</v>
      </c>
      <c r="T72" s="66">
        <f>IF(Table13[[#This Row],[Max of goals]]&gt;15000,15000,Table13[[#This Row],[Max of goals]])</f>
        <v>4000</v>
      </c>
    </row>
    <row r="73" spans="1:20" x14ac:dyDescent="0.3">
      <c r="A73" t="s">
        <v>283</v>
      </c>
      <c r="B73" t="s">
        <v>50</v>
      </c>
      <c r="C73" t="s">
        <v>117</v>
      </c>
      <c r="D73" t="s">
        <v>125</v>
      </c>
      <c r="E73" s="52">
        <v>25</v>
      </c>
      <c r="F73">
        <v>16</v>
      </c>
      <c r="G73" s="52"/>
      <c r="H73" s="52">
        <v>16</v>
      </c>
      <c r="I73" s="52">
        <v>14</v>
      </c>
      <c r="J73" s="52">
        <f>Table13[[#This Row],[12/31/2022]]+1</f>
        <v>17</v>
      </c>
      <c r="K73" s="52">
        <f>Table13[[#This Row],[6/30/2023]]+0</f>
        <v>14</v>
      </c>
      <c r="L73" s="52">
        <v>10</v>
      </c>
      <c r="M73" s="52">
        <f>MAX(Table13[[#This Row],[Growth Goal]:[Min Need Goal]])</f>
        <v>17</v>
      </c>
      <c r="N73" s="52">
        <f>Table13[[#This Row],[End Goal]]-Table13[[#This Row],[6/30/2023]]</f>
        <v>3</v>
      </c>
      <c r="O73" s="4">
        <v>2650</v>
      </c>
      <c r="P73" s="4">
        <v>4376</v>
      </c>
      <c r="Q73" s="4">
        <f>Table13[[#This Row],[2022 Sales]]*2</f>
        <v>8752</v>
      </c>
      <c r="R73" s="52">
        <f>IF(Table13[[#This Row],[Double 2022]]&lt;4000,4000,0)</f>
        <v>0</v>
      </c>
      <c r="S73" s="4">
        <f>MAX(Table13[[#This Row],[Double 2022]:[Min 4K]])</f>
        <v>8752</v>
      </c>
      <c r="T73" s="66">
        <f>IF(Table13[[#This Row],[Max of goals]]&gt;15000,15000,Table13[[#This Row],[Max of goals]])</f>
        <v>8752</v>
      </c>
    </row>
    <row r="74" spans="1:20" x14ac:dyDescent="0.3">
      <c r="A74" t="s">
        <v>284</v>
      </c>
      <c r="B74" t="s">
        <v>60</v>
      </c>
      <c r="C74" t="s">
        <v>117</v>
      </c>
      <c r="D74" t="s">
        <v>126</v>
      </c>
      <c r="E74" s="52">
        <v>8</v>
      </c>
      <c r="F74">
        <v>3</v>
      </c>
      <c r="G74" s="52"/>
      <c r="H74" s="52">
        <v>4</v>
      </c>
      <c r="I74" s="52">
        <v>6</v>
      </c>
      <c r="J74" s="52">
        <f>Table13[[#This Row],[12/31/2022]]+1</f>
        <v>5</v>
      </c>
      <c r="K74" s="52">
        <f>Table13[[#This Row],[6/30/2023]]+0</f>
        <v>6</v>
      </c>
      <c r="L74" s="52">
        <v>10</v>
      </c>
      <c r="M74" s="52">
        <f>MAX(Table13[[#This Row],[Growth Goal]:[Min Need Goal]])</f>
        <v>10</v>
      </c>
      <c r="N74" s="52">
        <f>Table13[[#This Row],[End Goal]]-Table13[[#This Row],[6/30/2023]]</f>
        <v>4</v>
      </c>
      <c r="O74" s="4">
        <v>1064.8900000000001</v>
      </c>
      <c r="P74" s="4">
        <v>1322</v>
      </c>
      <c r="Q74" s="4">
        <f>Table13[[#This Row],[2022 Sales]]*2</f>
        <v>2644</v>
      </c>
      <c r="R74" s="52">
        <f>IF(Table13[[#This Row],[Double 2022]]&lt;4000,4000,0)</f>
        <v>4000</v>
      </c>
      <c r="S74" s="4">
        <f>MAX(Table13[[#This Row],[Double 2022]:[Min 4K]])</f>
        <v>4000</v>
      </c>
      <c r="T74" s="66">
        <f>IF(Table13[[#This Row],[Max of goals]]&gt;15000,15000,Table13[[#This Row],[Max of goals]])</f>
        <v>4000</v>
      </c>
    </row>
    <row r="75" spans="1:20" x14ac:dyDescent="0.3">
      <c r="A75" t="s">
        <v>285</v>
      </c>
      <c r="B75" t="s">
        <v>60</v>
      </c>
      <c r="C75" t="s">
        <v>117</v>
      </c>
      <c r="D75" t="s">
        <v>127</v>
      </c>
      <c r="E75" s="52">
        <v>14</v>
      </c>
      <c r="F75">
        <v>11</v>
      </c>
      <c r="G75" s="52"/>
      <c r="H75" s="52">
        <v>11</v>
      </c>
      <c r="I75" s="52">
        <v>10</v>
      </c>
      <c r="J75" s="52">
        <f>Table13[[#This Row],[12/31/2022]]+1</f>
        <v>12</v>
      </c>
      <c r="K75" s="52">
        <f>Table13[[#This Row],[6/30/2023]]+0</f>
        <v>10</v>
      </c>
      <c r="L75" s="52">
        <v>10</v>
      </c>
      <c r="M75" s="52">
        <f>MAX(Table13[[#This Row],[Growth Goal]:[Min Need Goal]])</f>
        <v>12</v>
      </c>
      <c r="N75" s="52">
        <f>Table13[[#This Row],[End Goal]]-Table13[[#This Row],[6/30/2023]]</f>
        <v>2</v>
      </c>
      <c r="O75" s="4">
        <v>5657.67</v>
      </c>
      <c r="P75" s="4">
        <v>1462</v>
      </c>
      <c r="Q75" s="4">
        <f>Table13[[#This Row],[2022 Sales]]*2</f>
        <v>2924</v>
      </c>
      <c r="R75" s="52">
        <f>IF(Table13[[#This Row],[Double 2022]]&lt;4000,4000,0)</f>
        <v>4000</v>
      </c>
      <c r="S75" s="4">
        <f>MAX(Table13[[#This Row],[Double 2022]:[Min 4K]])</f>
        <v>4000</v>
      </c>
      <c r="T75" s="66">
        <f>IF(Table13[[#This Row],[Max of goals]]&gt;15000,15000,Table13[[#This Row],[Max of goals]])</f>
        <v>4000</v>
      </c>
    </row>
    <row r="76" spans="1:20" x14ac:dyDescent="0.3">
      <c r="A76" t="s">
        <v>286</v>
      </c>
      <c r="B76" t="s">
        <v>50</v>
      </c>
      <c r="C76" t="s">
        <v>117</v>
      </c>
      <c r="D76" t="s">
        <v>127</v>
      </c>
      <c r="E76" s="52">
        <v>27</v>
      </c>
      <c r="F76">
        <v>19</v>
      </c>
      <c r="G76" s="52"/>
      <c r="H76" s="52">
        <v>20</v>
      </c>
      <c r="I76" s="52">
        <v>22</v>
      </c>
      <c r="J76" s="52">
        <f>Table13[[#This Row],[12/31/2022]]+1</f>
        <v>21</v>
      </c>
      <c r="K76" s="52">
        <f>Table13[[#This Row],[6/30/2023]]+0</f>
        <v>22</v>
      </c>
      <c r="L76" s="52">
        <v>10</v>
      </c>
      <c r="M76" s="52">
        <f>MAX(Table13[[#This Row],[Growth Goal]:[Min Need Goal]])</f>
        <v>22</v>
      </c>
      <c r="N76" s="52">
        <f>Table13[[#This Row],[End Goal]]-Table13[[#This Row],[6/30/2023]]</f>
        <v>0</v>
      </c>
      <c r="O76" s="4">
        <v>9421.82</v>
      </c>
      <c r="P76" s="4">
        <v>13593</v>
      </c>
      <c r="Q76" s="4">
        <f>Table13[[#This Row],[2022 Sales]]*2</f>
        <v>27186</v>
      </c>
      <c r="R76" s="52">
        <f>IF(Table13[[#This Row],[Double 2022]]&lt;4000,4000,0)</f>
        <v>0</v>
      </c>
      <c r="S76" s="4">
        <f>MAX(Table13[[#This Row],[Double 2022]:[Min 4K]])</f>
        <v>27186</v>
      </c>
      <c r="T76" s="66">
        <f>IF(Table13[[#This Row],[Max of goals]]&gt;15000,15000,Table13[[#This Row],[Max of goals]])</f>
        <v>15000</v>
      </c>
    </row>
    <row r="77" spans="1:20" x14ac:dyDescent="0.3">
      <c r="A77" t="s">
        <v>287</v>
      </c>
      <c r="B77" t="s">
        <v>50</v>
      </c>
      <c r="C77" t="s">
        <v>117</v>
      </c>
      <c r="D77" t="s">
        <v>128</v>
      </c>
      <c r="E77" s="52">
        <v>13</v>
      </c>
      <c r="F77">
        <v>10</v>
      </c>
      <c r="G77" s="52"/>
      <c r="H77" s="52">
        <v>12</v>
      </c>
      <c r="I77" s="52">
        <v>7</v>
      </c>
      <c r="J77" s="52">
        <f>Table13[[#This Row],[12/31/2022]]+1</f>
        <v>13</v>
      </c>
      <c r="K77" s="52">
        <f>Table13[[#This Row],[6/30/2023]]+0</f>
        <v>7</v>
      </c>
      <c r="L77" s="52">
        <v>10</v>
      </c>
      <c r="M77" s="52">
        <f>MAX(Table13[[#This Row],[Growth Goal]:[Min Need Goal]])</f>
        <v>13</v>
      </c>
      <c r="N77" s="52">
        <f>Table13[[#This Row],[End Goal]]-Table13[[#This Row],[6/30/2023]]</f>
        <v>6</v>
      </c>
      <c r="O77" s="4">
        <v>1429.93</v>
      </c>
      <c r="P77" s="4">
        <v>0</v>
      </c>
      <c r="Q77" s="4">
        <f>Table13[[#This Row],[2022 Sales]]*2</f>
        <v>0</v>
      </c>
      <c r="R77" s="52">
        <f>IF(Table13[[#This Row],[Double 2022]]&lt;4000,4000,0)</f>
        <v>4000</v>
      </c>
      <c r="S77" s="4">
        <f>MAX(Table13[[#This Row],[Double 2022]:[Min 4K]])</f>
        <v>4000</v>
      </c>
      <c r="T77" s="66">
        <f>IF(Table13[[#This Row],[Max of goals]]&gt;15000,15000,Table13[[#This Row],[Max of goals]])</f>
        <v>4000</v>
      </c>
    </row>
    <row r="78" spans="1:20" x14ac:dyDescent="0.3">
      <c r="A78" t="s">
        <v>288</v>
      </c>
      <c r="B78" t="s">
        <v>54</v>
      </c>
      <c r="C78" t="s">
        <v>117</v>
      </c>
      <c r="D78" t="s">
        <v>129</v>
      </c>
      <c r="E78" s="52">
        <v>7</v>
      </c>
      <c r="F78">
        <v>7</v>
      </c>
      <c r="G78" s="52"/>
      <c r="H78" s="52">
        <v>7</v>
      </c>
      <c r="I78" s="52">
        <v>5</v>
      </c>
      <c r="J78" s="52">
        <f>Table13[[#This Row],[12/31/2022]]+1</f>
        <v>8</v>
      </c>
      <c r="K78" s="52">
        <f>Table13[[#This Row],[6/30/2023]]+0</f>
        <v>5</v>
      </c>
      <c r="L78" s="52">
        <v>10</v>
      </c>
      <c r="M78" s="52">
        <f>MAX(Table13[[#This Row],[Growth Goal]:[Min Need Goal]])</f>
        <v>10</v>
      </c>
      <c r="N78" s="52">
        <f>Table13[[#This Row],[End Goal]]-Table13[[#This Row],[6/30/2023]]</f>
        <v>5</v>
      </c>
      <c r="O78" s="4">
        <v>1514.81</v>
      </c>
      <c r="P78" s="4">
        <v>1495</v>
      </c>
      <c r="Q78" s="4">
        <f>Table13[[#This Row],[2022 Sales]]*2</f>
        <v>2990</v>
      </c>
      <c r="R78" s="52">
        <f>IF(Table13[[#This Row],[Double 2022]]&lt;4000,4000,0)</f>
        <v>4000</v>
      </c>
      <c r="S78" s="4">
        <f>MAX(Table13[[#This Row],[Double 2022]:[Min 4K]])</f>
        <v>4000</v>
      </c>
      <c r="T78" s="66">
        <f>IF(Table13[[#This Row],[Max of goals]]&gt;15000,15000,Table13[[#This Row],[Max of goals]])</f>
        <v>4000</v>
      </c>
    </row>
    <row r="79" spans="1:20" x14ac:dyDescent="0.3">
      <c r="A79" t="s">
        <v>289</v>
      </c>
      <c r="B79" t="s">
        <v>60</v>
      </c>
      <c r="C79" t="s">
        <v>117</v>
      </c>
      <c r="D79" t="s">
        <v>130</v>
      </c>
      <c r="E79" s="52">
        <v>20</v>
      </c>
      <c r="F79">
        <v>14</v>
      </c>
      <c r="G79" s="52"/>
      <c r="H79" s="52">
        <v>15</v>
      </c>
      <c r="I79" s="52">
        <v>7</v>
      </c>
      <c r="J79" s="52">
        <f>Table13[[#This Row],[12/31/2022]]+1</f>
        <v>16</v>
      </c>
      <c r="K79" s="52">
        <f>Table13[[#This Row],[6/30/2023]]+0</f>
        <v>7</v>
      </c>
      <c r="L79" s="52">
        <v>10</v>
      </c>
      <c r="M79" s="52">
        <f>MAX(Table13[[#This Row],[Growth Goal]:[Min Need Goal]])</f>
        <v>16</v>
      </c>
      <c r="N79" s="52">
        <f>Table13[[#This Row],[End Goal]]-Table13[[#This Row],[6/30/2023]]</f>
        <v>9</v>
      </c>
      <c r="O79" s="4">
        <v>0</v>
      </c>
      <c r="P79" s="4">
        <v>1070</v>
      </c>
      <c r="Q79" s="4">
        <f>Table13[[#This Row],[2022 Sales]]*2</f>
        <v>2140</v>
      </c>
      <c r="R79" s="52">
        <f>IF(Table13[[#This Row],[Double 2022]]&lt;4000,4000,0)</f>
        <v>4000</v>
      </c>
      <c r="S79" s="4">
        <f>MAX(Table13[[#This Row],[Double 2022]:[Min 4K]])</f>
        <v>4000</v>
      </c>
      <c r="T79" s="66">
        <f>IF(Table13[[#This Row],[Max of goals]]&gt;15000,15000,Table13[[#This Row],[Max of goals]])</f>
        <v>4000</v>
      </c>
    </row>
    <row r="80" spans="1:20" x14ac:dyDescent="0.3">
      <c r="A80" t="s">
        <v>290</v>
      </c>
      <c r="B80" t="s">
        <v>54</v>
      </c>
      <c r="C80" t="s">
        <v>117</v>
      </c>
      <c r="D80" t="s">
        <v>131</v>
      </c>
      <c r="E80" s="52">
        <v>6</v>
      </c>
      <c r="F80">
        <v>4</v>
      </c>
      <c r="G80" s="52"/>
      <c r="H80" s="52">
        <v>7</v>
      </c>
      <c r="I80" s="52">
        <v>4</v>
      </c>
      <c r="J80" s="52">
        <f>Table13[[#This Row],[12/31/2022]]+1</f>
        <v>8</v>
      </c>
      <c r="K80" s="52">
        <f>Table13[[#This Row],[6/30/2023]]+0</f>
        <v>4</v>
      </c>
      <c r="L80" s="52">
        <v>10</v>
      </c>
      <c r="M80" s="52">
        <f>MAX(Table13[[#This Row],[Growth Goal]:[Min Need Goal]])</f>
        <v>10</v>
      </c>
      <c r="N80" s="52">
        <f>Table13[[#This Row],[End Goal]]-Table13[[#This Row],[6/30/2023]]</f>
        <v>6</v>
      </c>
      <c r="O80" s="4">
        <v>0</v>
      </c>
      <c r="P80" s="4">
        <v>0</v>
      </c>
      <c r="Q80" s="4">
        <f>Table13[[#This Row],[2022 Sales]]*2</f>
        <v>0</v>
      </c>
      <c r="R80" s="52">
        <f>IF(Table13[[#This Row],[Double 2022]]&lt;4000,4000,0)</f>
        <v>4000</v>
      </c>
      <c r="S80" s="4">
        <f>MAX(Table13[[#This Row],[Double 2022]:[Min 4K]])</f>
        <v>4000</v>
      </c>
      <c r="T80" s="66">
        <f>IF(Table13[[#This Row],[Max of goals]]&gt;15000,15000,Table13[[#This Row],[Max of goals]])</f>
        <v>4000</v>
      </c>
    </row>
    <row r="81" spans="1:20" x14ac:dyDescent="0.3">
      <c r="A81" t="s">
        <v>291</v>
      </c>
      <c r="B81" t="s">
        <v>54</v>
      </c>
      <c r="C81" t="s">
        <v>117</v>
      </c>
      <c r="D81" t="s">
        <v>132</v>
      </c>
      <c r="E81" s="52">
        <v>9</v>
      </c>
      <c r="F81">
        <v>8</v>
      </c>
      <c r="G81" s="52"/>
      <c r="H81" s="52">
        <v>8</v>
      </c>
      <c r="I81" s="52">
        <v>7</v>
      </c>
      <c r="J81" s="52">
        <f>Table13[[#This Row],[12/31/2022]]+1</f>
        <v>9</v>
      </c>
      <c r="K81" s="52">
        <f>Table13[[#This Row],[6/30/2023]]+0</f>
        <v>7</v>
      </c>
      <c r="L81" s="52">
        <v>10</v>
      </c>
      <c r="M81" s="52">
        <f>MAX(Table13[[#This Row],[Growth Goal]:[Min Need Goal]])</f>
        <v>10</v>
      </c>
      <c r="N81" s="52">
        <f>Table13[[#This Row],[End Goal]]-Table13[[#This Row],[6/30/2023]]</f>
        <v>3</v>
      </c>
      <c r="O81" s="4">
        <v>0</v>
      </c>
      <c r="P81" s="4">
        <v>0</v>
      </c>
      <c r="Q81" s="4">
        <f>Table13[[#This Row],[2022 Sales]]*2</f>
        <v>0</v>
      </c>
      <c r="R81" s="52">
        <f>IF(Table13[[#This Row],[Double 2022]]&lt;4000,4000,0)</f>
        <v>4000</v>
      </c>
      <c r="S81" s="4">
        <f>MAX(Table13[[#This Row],[Double 2022]:[Min 4K]])</f>
        <v>4000</v>
      </c>
      <c r="T81" s="66">
        <f>IF(Table13[[#This Row],[Max of goals]]&gt;15000,15000,Table13[[#This Row],[Max of goals]])</f>
        <v>4000</v>
      </c>
    </row>
    <row r="82" spans="1:20" x14ac:dyDescent="0.3">
      <c r="A82" t="s">
        <v>292</v>
      </c>
      <c r="B82" t="s">
        <v>54</v>
      </c>
      <c r="C82" t="s">
        <v>117</v>
      </c>
      <c r="D82" t="s">
        <v>133</v>
      </c>
      <c r="E82" s="52">
        <v>6</v>
      </c>
      <c r="F82">
        <v>4</v>
      </c>
      <c r="G82" s="52"/>
      <c r="H82" s="52"/>
      <c r="I82" s="52"/>
      <c r="J82" s="52">
        <f>Table13[[#This Row],[12/31/2022]]+1</f>
        <v>1</v>
      </c>
      <c r="K82" s="52">
        <f>Table13[[#This Row],[6/30/2023]]+0</f>
        <v>0</v>
      </c>
      <c r="L82" s="52">
        <v>10</v>
      </c>
      <c r="M82" s="52">
        <f>MAX(Table13[[#This Row],[Growth Goal]:[Min Need Goal]])</f>
        <v>10</v>
      </c>
      <c r="N82" s="52">
        <f>Table13[[#This Row],[End Goal]]-Table13[[#This Row],[6/30/2023]]</f>
        <v>10</v>
      </c>
      <c r="O82" s="4">
        <v>194.97</v>
      </c>
      <c r="P82" s="4">
        <v>0</v>
      </c>
      <c r="Q82" s="4">
        <f>Table13[[#This Row],[2022 Sales]]*2</f>
        <v>0</v>
      </c>
      <c r="R82" s="52">
        <f>IF(Table13[[#This Row],[Double 2022]]&lt;4000,4000,0)</f>
        <v>4000</v>
      </c>
      <c r="S82" s="4">
        <f>MAX(Table13[[#This Row],[Double 2022]:[Min 4K]])</f>
        <v>4000</v>
      </c>
      <c r="T82" s="66">
        <f>IF(Table13[[#This Row],[Max of goals]]&gt;15000,15000,Table13[[#This Row],[Max of goals]])</f>
        <v>4000</v>
      </c>
    </row>
    <row r="83" spans="1:20" x14ac:dyDescent="0.3">
      <c r="A83" t="s">
        <v>293</v>
      </c>
      <c r="B83" t="s">
        <v>54</v>
      </c>
      <c r="C83" t="s">
        <v>117</v>
      </c>
      <c r="D83" t="s">
        <v>134</v>
      </c>
      <c r="E83" s="52">
        <v>6</v>
      </c>
      <c r="F83">
        <v>5</v>
      </c>
      <c r="G83" s="52"/>
      <c r="H83" s="52">
        <v>6</v>
      </c>
      <c r="I83" s="52">
        <v>4</v>
      </c>
      <c r="J83" s="52">
        <f>Table13[[#This Row],[12/31/2022]]+1</f>
        <v>7</v>
      </c>
      <c r="K83" s="52">
        <f>Table13[[#This Row],[6/30/2023]]+0</f>
        <v>4</v>
      </c>
      <c r="L83" s="52">
        <v>10</v>
      </c>
      <c r="M83" s="52">
        <f>MAX(Table13[[#This Row],[Growth Goal]:[Min Need Goal]])</f>
        <v>10</v>
      </c>
      <c r="N83" s="52">
        <f>Table13[[#This Row],[End Goal]]-Table13[[#This Row],[6/30/2023]]</f>
        <v>6</v>
      </c>
      <c r="O83" s="4">
        <v>1189.9100000000001</v>
      </c>
      <c r="P83" s="4">
        <v>3953</v>
      </c>
      <c r="Q83" s="4">
        <f>Table13[[#This Row],[2022 Sales]]*2</f>
        <v>7906</v>
      </c>
      <c r="R83" s="52">
        <f>IF(Table13[[#This Row],[Double 2022]]&lt;4000,4000,0)</f>
        <v>0</v>
      </c>
      <c r="S83" s="4">
        <f>MAX(Table13[[#This Row],[Double 2022]:[Min 4K]])</f>
        <v>7906</v>
      </c>
      <c r="T83" s="66">
        <f>IF(Table13[[#This Row],[Max of goals]]&gt;15000,15000,Table13[[#This Row],[Max of goals]])</f>
        <v>7906</v>
      </c>
    </row>
    <row r="84" spans="1:20" x14ac:dyDescent="0.3">
      <c r="A84" t="s">
        <v>294</v>
      </c>
      <c r="B84" t="s">
        <v>60</v>
      </c>
      <c r="C84" t="s">
        <v>117</v>
      </c>
      <c r="D84" t="s">
        <v>135</v>
      </c>
      <c r="E84" s="52">
        <v>16</v>
      </c>
      <c r="F84">
        <v>11</v>
      </c>
      <c r="G84" s="52"/>
      <c r="H84" s="52">
        <v>11</v>
      </c>
      <c r="I84" s="52">
        <v>10</v>
      </c>
      <c r="J84" s="52">
        <f>Table13[[#This Row],[12/31/2022]]+1</f>
        <v>12</v>
      </c>
      <c r="K84" s="52">
        <f>Table13[[#This Row],[6/30/2023]]+0</f>
        <v>10</v>
      </c>
      <c r="L84" s="52">
        <v>10</v>
      </c>
      <c r="M84" s="52">
        <f>MAX(Table13[[#This Row],[Growth Goal]:[Min Need Goal]])</f>
        <v>12</v>
      </c>
      <c r="N84" s="52">
        <f>Table13[[#This Row],[End Goal]]-Table13[[#This Row],[6/30/2023]]</f>
        <v>2</v>
      </c>
      <c r="O84" s="4">
        <v>874.73</v>
      </c>
      <c r="P84" s="4">
        <v>59</v>
      </c>
      <c r="Q84" s="4">
        <f>Table13[[#This Row],[2022 Sales]]*2</f>
        <v>118</v>
      </c>
      <c r="R84" s="52">
        <f>IF(Table13[[#This Row],[Double 2022]]&lt;4000,4000,0)</f>
        <v>4000</v>
      </c>
      <c r="S84" s="4">
        <f>MAX(Table13[[#This Row],[Double 2022]:[Min 4K]])</f>
        <v>4000</v>
      </c>
      <c r="T84" s="66">
        <f>IF(Table13[[#This Row],[Max of goals]]&gt;15000,15000,Table13[[#This Row],[Max of goals]])</f>
        <v>4000</v>
      </c>
    </row>
    <row r="85" spans="1:20" x14ac:dyDescent="0.3">
      <c r="A85" t="s">
        <v>295</v>
      </c>
      <c r="B85" t="s">
        <v>50</v>
      </c>
      <c r="C85" t="s">
        <v>117</v>
      </c>
      <c r="D85" t="s">
        <v>136</v>
      </c>
      <c r="E85" s="52">
        <v>33</v>
      </c>
      <c r="F85">
        <v>24</v>
      </c>
      <c r="G85" s="52"/>
      <c r="H85" s="52">
        <v>25</v>
      </c>
      <c r="I85" s="52">
        <v>19</v>
      </c>
      <c r="J85" s="52">
        <f>Table13[[#This Row],[12/31/2022]]+1</f>
        <v>26</v>
      </c>
      <c r="K85" s="52">
        <f>Table13[[#This Row],[6/30/2023]]+0</f>
        <v>19</v>
      </c>
      <c r="L85" s="52">
        <v>10</v>
      </c>
      <c r="M85" s="52">
        <f>MAX(Table13[[#This Row],[Growth Goal]:[Min Need Goal]])</f>
        <v>26</v>
      </c>
      <c r="N85" s="52">
        <f>Table13[[#This Row],[End Goal]]-Table13[[#This Row],[6/30/2023]]</f>
        <v>7</v>
      </c>
      <c r="O85" s="4">
        <v>0</v>
      </c>
      <c r="P85" s="4">
        <v>0</v>
      </c>
      <c r="Q85" s="4">
        <f>Table13[[#This Row],[2022 Sales]]*2</f>
        <v>0</v>
      </c>
      <c r="R85" s="52">
        <f>IF(Table13[[#This Row],[Double 2022]]&lt;4000,4000,0)</f>
        <v>4000</v>
      </c>
      <c r="S85" s="4">
        <f>MAX(Table13[[#This Row],[Double 2022]:[Min 4K]])</f>
        <v>4000</v>
      </c>
      <c r="T85" s="66">
        <f>IF(Table13[[#This Row],[Max of goals]]&gt;15000,15000,Table13[[#This Row],[Max of goals]])</f>
        <v>4000</v>
      </c>
    </row>
    <row r="86" spans="1:20" x14ac:dyDescent="0.3">
      <c r="A86" t="s">
        <v>296</v>
      </c>
      <c r="B86" t="s">
        <v>57</v>
      </c>
      <c r="C86" t="s">
        <v>117</v>
      </c>
      <c r="D86" t="s">
        <v>137</v>
      </c>
      <c r="E86" s="52">
        <v>58</v>
      </c>
      <c r="F86">
        <v>51</v>
      </c>
      <c r="G86" s="52"/>
      <c r="H86" s="52">
        <v>52</v>
      </c>
      <c r="I86" s="52">
        <v>43</v>
      </c>
      <c r="J86" s="52">
        <f>Table13[[#This Row],[12/31/2022]]+1</f>
        <v>53</v>
      </c>
      <c r="K86" s="52">
        <f>Table13[[#This Row],[6/30/2023]]+0</f>
        <v>43</v>
      </c>
      <c r="L86" s="52">
        <v>10</v>
      </c>
      <c r="M86" s="52">
        <f>MAX(Table13[[#This Row],[Growth Goal]:[Min Need Goal]])</f>
        <v>53</v>
      </c>
      <c r="N86" s="52">
        <f>Table13[[#This Row],[End Goal]]-Table13[[#This Row],[6/30/2023]]</f>
        <v>10</v>
      </c>
      <c r="O86" s="4">
        <v>5926.31</v>
      </c>
      <c r="P86" s="4">
        <v>3125</v>
      </c>
      <c r="Q86" s="4">
        <f>Table13[[#This Row],[2022 Sales]]*2</f>
        <v>6250</v>
      </c>
      <c r="R86" s="52">
        <f>IF(Table13[[#This Row],[Double 2022]]&lt;4000,4000,0)</f>
        <v>0</v>
      </c>
      <c r="S86" s="4">
        <f>MAX(Table13[[#This Row],[Double 2022]:[Min 4K]])</f>
        <v>6250</v>
      </c>
      <c r="T86" s="66">
        <f>IF(Table13[[#This Row],[Max of goals]]&gt;15000,15000,Table13[[#This Row],[Max of goals]])</f>
        <v>6250</v>
      </c>
    </row>
    <row r="87" spans="1:20" x14ac:dyDescent="0.3">
      <c r="A87" t="s">
        <v>297</v>
      </c>
      <c r="B87" t="s">
        <v>57</v>
      </c>
      <c r="C87" t="s">
        <v>117</v>
      </c>
      <c r="D87" t="s">
        <v>138</v>
      </c>
      <c r="E87" s="52">
        <v>16</v>
      </c>
      <c r="F87">
        <v>8</v>
      </c>
      <c r="G87" s="52"/>
      <c r="H87" s="52">
        <v>8</v>
      </c>
      <c r="I87" s="52">
        <v>7</v>
      </c>
      <c r="J87" s="52">
        <f>Table13[[#This Row],[12/31/2022]]+1</f>
        <v>9</v>
      </c>
      <c r="K87" s="52">
        <f>Table13[[#This Row],[6/30/2023]]+0</f>
        <v>7</v>
      </c>
      <c r="L87" s="52">
        <v>10</v>
      </c>
      <c r="M87" s="52">
        <f>MAX(Table13[[#This Row],[Growth Goal]:[Min Need Goal]])</f>
        <v>10</v>
      </c>
      <c r="N87" s="52">
        <f>Table13[[#This Row],[End Goal]]-Table13[[#This Row],[6/30/2023]]</f>
        <v>3</v>
      </c>
      <c r="O87" s="4">
        <v>0</v>
      </c>
      <c r="P87" s="4">
        <v>0</v>
      </c>
      <c r="Q87" s="4">
        <f>Table13[[#This Row],[2022 Sales]]*2</f>
        <v>0</v>
      </c>
      <c r="R87" s="52">
        <f>IF(Table13[[#This Row],[Double 2022]]&lt;4000,4000,0)</f>
        <v>4000</v>
      </c>
      <c r="S87" s="4">
        <f>MAX(Table13[[#This Row],[Double 2022]:[Min 4K]])</f>
        <v>4000</v>
      </c>
      <c r="T87" s="66">
        <f>IF(Table13[[#This Row],[Max of goals]]&gt;15000,15000,Table13[[#This Row],[Max of goals]])</f>
        <v>4000</v>
      </c>
    </row>
    <row r="88" spans="1:20" x14ac:dyDescent="0.3">
      <c r="A88" t="s">
        <v>298</v>
      </c>
      <c r="B88" t="s">
        <v>57</v>
      </c>
      <c r="C88" t="s">
        <v>117</v>
      </c>
      <c r="D88" t="s">
        <v>139</v>
      </c>
      <c r="E88" s="52">
        <v>35</v>
      </c>
      <c r="F88">
        <v>34</v>
      </c>
      <c r="G88" s="52"/>
      <c r="H88" s="52">
        <v>37</v>
      </c>
      <c r="I88" s="52">
        <v>28</v>
      </c>
      <c r="J88" s="52">
        <f>Table13[[#This Row],[12/31/2022]]+1</f>
        <v>38</v>
      </c>
      <c r="K88" s="52">
        <f>Table13[[#This Row],[6/30/2023]]+0</f>
        <v>28</v>
      </c>
      <c r="L88" s="52">
        <v>10</v>
      </c>
      <c r="M88" s="52">
        <f>MAX(Table13[[#This Row],[Growth Goal]:[Min Need Goal]])</f>
        <v>38</v>
      </c>
      <c r="N88" s="52">
        <f>Table13[[#This Row],[End Goal]]-Table13[[#This Row],[6/30/2023]]</f>
        <v>10</v>
      </c>
      <c r="O88" s="4">
        <v>0</v>
      </c>
      <c r="P88" s="4">
        <v>0</v>
      </c>
      <c r="Q88" s="4">
        <f>Table13[[#This Row],[2022 Sales]]*2</f>
        <v>0</v>
      </c>
      <c r="R88" s="52">
        <f>IF(Table13[[#This Row],[Double 2022]]&lt;4000,4000,0)</f>
        <v>4000</v>
      </c>
      <c r="S88" s="4">
        <f>MAX(Table13[[#This Row],[Double 2022]:[Min 4K]])</f>
        <v>4000</v>
      </c>
      <c r="T88" s="66">
        <f>IF(Table13[[#This Row],[Max of goals]]&gt;15000,15000,Table13[[#This Row],[Max of goals]])</f>
        <v>4000</v>
      </c>
    </row>
    <row r="89" spans="1:20" x14ac:dyDescent="0.3">
      <c r="A89" t="s">
        <v>299</v>
      </c>
      <c r="B89" t="s">
        <v>50</v>
      </c>
      <c r="C89" t="s">
        <v>117</v>
      </c>
      <c r="D89" t="s">
        <v>140</v>
      </c>
      <c r="E89" s="52">
        <v>10</v>
      </c>
      <c r="F89">
        <v>7</v>
      </c>
      <c r="G89" s="52"/>
      <c r="H89" s="52">
        <v>7</v>
      </c>
      <c r="I89" s="52">
        <v>5</v>
      </c>
      <c r="J89" s="52">
        <f>Table13[[#This Row],[12/31/2022]]+1</f>
        <v>8</v>
      </c>
      <c r="K89" s="52">
        <f>Table13[[#This Row],[6/30/2023]]+0</f>
        <v>5</v>
      </c>
      <c r="L89" s="52">
        <v>10</v>
      </c>
      <c r="M89" s="52">
        <f>MAX(Table13[[#This Row],[Growth Goal]:[Min Need Goal]])</f>
        <v>10</v>
      </c>
      <c r="N89" s="52">
        <f>Table13[[#This Row],[End Goal]]-Table13[[#This Row],[6/30/2023]]</f>
        <v>5</v>
      </c>
      <c r="O89" s="4">
        <v>110</v>
      </c>
      <c r="P89" s="4">
        <v>0</v>
      </c>
      <c r="Q89" s="4">
        <f>Table13[[#This Row],[2022 Sales]]*2</f>
        <v>0</v>
      </c>
      <c r="R89" s="52">
        <f>IF(Table13[[#This Row],[Double 2022]]&lt;4000,4000,0)</f>
        <v>4000</v>
      </c>
      <c r="S89" s="4">
        <f>MAX(Table13[[#This Row],[Double 2022]:[Min 4K]])</f>
        <v>4000</v>
      </c>
      <c r="T89" s="66">
        <f>IF(Table13[[#This Row],[Max of goals]]&gt;15000,15000,Table13[[#This Row],[Max of goals]])</f>
        <v>4000</v>
      </c>
    </row>
    <row r="90" spans="1:20" x14ac:dyDescent="0.3">
      <c r="A90" t="s">
        <v>300</v>
      </c>
      <c r="B90" t="s">
        <v>57</v>
      </c>
      <c r="C90" t="s">
        <v>117</v>
      </c>
      <c r="D90" t="s">
        <v>141</v>
      </c>
      <c r="E90" s="52">
        <v>41</v>
      </c>
      <c r="F90">
        <v>47</v>
      </c>
      <c r="G90" s="52"/>
      <c r="H90" s="52">
        <v>54</v>
      </c>
      <c r="I90" s="52">
        <v>49</v>
      </c>
      <c r="J90" s="52">
        <f>Table13[[#This Row],[12/31/2022]]+1</f>
        <v>55</v>
      </c>
      <c r="K90" s="52">
        <f>Table13[[#This Row],[6/30/2023]]+0</f>
        <v>49</v>
      </c>
      <c r="L90" s="52">
        <v>10</v>
      </c>
      <c r="M90" s="52">
        <f>MAX(Table13[[#This Row],[Growth Goal]:[Min Need Goal]])</f>
        <v>55</v>
      </c>
      <c r="N90" s="52">
        <f>Table13[[#This Row],[End Goal]]-Table13[[#This Row],[6/30/2023]]</f>
        <v>6</v>
      </c>
      <c r="O90" s="4">
        <v>3839.04</v>
      </c>
      <c r="P90" s="4">
        <v>3017</v>
      </c>
      <c r="Q90" s="4">
        <f>Table13[[#This Row],[2022 Sales]]*2</f>
        <v>6034</v>
      </c>
      <c r="R90" s="52">
        <f>IF(Table13[[#This Row],[Double 2022]]&lt;4000,4000,0)</f>
        <v>0</v>
      </c>
      <c r="S90" s="4">
        <f>MAX(Table13[[#This Row],[Double 2022]:[Min 4K]])</f>
        <v>6034</v>
      </c>
      <c r="T90" s="66">
        <f>IF(Table13[[#This Row],[Max of goals]]&gt;15000,15000,Table13[[#This Row],[Max of goals]])</f>
        <v>6034</v>
      </c>
    </row>
    <row r="91" spans="1:20" x14ac:dyDescent="0.3">
      <c r="A91" t="s">
        <v>301</v>
      </c>
      <c r="B91" t="s">
        <v>60</v>
      </c>
      <c r="C91" t="s">
        <v>117</v>
      </c>
      <c r="D91" t="s">
        <v>142</v>
      </c>
      <c r="E91" s="52">
        <v>21</v>
      </c>
      <c r="F91">
        <v>26</v>
      </c>
      <c r="G91" s="52"/>
      <c r="H91" s="52">
        <v>28</v>
      </c>
      <c r="I91" s="52">
        <v>24</v>
      </c>
      <c r="J91" s="52">
        <f>Table13[[#This Row],[12/31/2022]]+1</f>
        <v>29</v>
      </c>
      <c r="K91" s="52">
        <f>Table13[[#This Row],[6/30/2023]]+0</f>
        <v>24</v>
      </c>
      <c r="L91" s="52">
        <v>10</v>
      </c>
      <c r="M91" s="52">
        <f>MAX(Table13[[#This Row],[Growth Goal]:[Min Need Goal]])</f>
        <v>29</v>
      </c>
      <c r="N91" s="52">
        <f>Table13[[#This Row],[End Goal]]-Table13[[#This Row],[6/30/2023]]</f>
        <v>5</v>
      </c>
      <c r="O91" s="4">
        <v>5639.66</v>
      </c>
      <c r="P91" s="4">
        <v>7491</v>
      </c>
      <c r="Q91" s="4">
        <f>Table13[[#This Row],[2022 Sales]]*2</f>
        <v>14982</v>
      </c>
      <c r="R91" s="52">
        <f>IF(Table13[[#This Row],[Double 2022]]&lt;4000,4000,0)</f>
        <v>0</v>
      </c>
      <c r="S91" s="4">
        <f>MAX(Table13[[#This Row],[Double 2022]:[Min 4K]])</f>
        <v>14982</v>
      </c>
      <c r="T91" s="66">
        <f>IF(Table13[[#This Row],[Max of goals]]&gt;15000,15000,Table13[[#This Row],[Max of goals]])</f>
        <v>14982</v>
      </c>
    </row>
    <row r="92" spans="1:20" x14ac:dyDescent="0.3">
      <c r="A92" t="s">
        <v>302</v>
      </c>
      <c r="B92" t="s">
        <v>60</v>
      </c>
      <c r="C92" t="s">
        <v>117</v>
      </c>
      <c r="D92" t="s">
        <v>143</v>
      </c>
      <c r="E92" s="52"/>
      <c r="F92">
        <v>3</v>
      </c>
      <c r="G92" s="52"/>
      <c r="H92" s="52">
        <v>4</v>
      </c>
      <c r="I92" s="52">
        <v>5</v>
      </c>
      <c r="J92" s="52">
        <f>Table13[[#This Row],[12/31/2022]]+1</f>
        <v>5</v>
      </c>
      <c r="K92" s="52">
        <f>Table13[[#This Row],[6/30/2023]]+0</f>
        <v>5</v>
      </c>
      <c r="L92" s="52">
        <v>10</v>
      </c>
      <c r="M92" s="52">
        <f>MAX(Table13[[#This Row],[Growth Goal]:[Min Need Goal]])</f>
        <v>10</v>
      </c>
      <c r="N92" s="52">
        <f>Table13[[#This Row],[End Goal]]-Table13[[#This Row],[6/30/2023]]</f>
        <v>5</v>
      </c>
      <c r="O92" s="4">
        <v>0</v>
      </c>
      <c r="P92" s="4">
        <v>1493</v>
      </c>
      <c r="Q92" s="4">
        <f>Table13[[#This Row],[2022 Sales]]*2</f>
        <v>2986</v>
      </c>
      <c r="R92" s="52">
        <f>IF(Table13[[#This Row],[Double 2022]]&lt;4000,4000,0)</f>
        <v>4000</v>
      </c>
      <c r="S92" s="4">
        <f>MAX(Table13[[#This Row],[Double 2022]:[Min 4K]])</f>
        <v>4000</v>
      </c>
      <c r="T92" s="66">
        <f>IF(Table13[[#This Row],[Max of goals]]&gt;15000,15000,Table13[[#This Row],[Max of goals]])</f>
        <v>4000</v>
      </c>
    </row>
    <row r="93" spans="1:20" x14ac:dyDescent="0.3">
      <c r="A93" t="s">
        <v>303</v>
      </c>
      <c r="B93" t="s">
        <v>57</v>
      </c>
      <c r="C93" t="s">
        <v>117</v>
      </c>
      <c r="D93" t="s">
        <v>144</v>
      </c>
      <c r="E93" s="52">
        <v>35</v>
      </c>
      <c r="F93">
        <v>28</v>
      </c>
      <c r="G93" s="52"/>
      <c r="H93" s="52">
        <v>35</v>
      </c>
      <c r="I93" s="52">
        <v>33</v>
      </c>
      <c r="J93" s="52">
        <f>Table13[[#This Row],[12/31/2022]]+1</f>
        <v>36</v>
      </c>
      <c r="K93" s="52">
        <f>Table13[[#This Row],[6/30/2023]]+0</f>
        <v>33</v>
      </c>
      <c r="L93" s="52">
        <v>10</v>
      </c>
      <c r="M93" s="52">
        <f>MAX(Table13[[#This Row],[Growth Goal]:[Min Need Goal]])</f>
        <v>36</v>
      </c>
      <c r="N93" s="52">
        <f>Table13[[#This Row],[End Goal]]-Table13[[#This Row],[6/30/2023]]</f>
        <v>3</v>
      </c>
      <c r="O93" s="4">
        <v>2084.85</v>
      </c>
      <c r="P93" s="4">
        <v>5992</v>
      </c>
      <c r="Q93" s="4">
        <f>Table13[[#This Row],[2022 Sales]]*2</f>
        <v>11984</v>
      </c>
      <c r="R93" s="52">
        <f>IF(Table13[[#This Row],[Double 2022]]&lt;4000,4000,0)</f>
        <v>0</v>
      </c>
      <c r="S93" s="4">
        <f>MAX(Table13[[#This Row],[Double 2022]:[Min 4K]])</f>
        <v>11984</v>
      </c>
      <c r="T93" s="66">
        <f>IF(Table13[[#This Row],[Max of goals]]&gt;15000,15000,Table13[[#This Row],[Max of goals]])</f>
        <v>11984</v>
      </c>
    </row>
    <row r="94" spans="1:20" x14ac:dyDescent="0.3">
      <c r="A94" t="s">
        <v>304</v>
      </c>
      <c r="B94" t="s">
        <v>57</v>
      </c>
      <c r="C94" t="s">
        <v>117</v>
      </c>
      <c r="D94" t="s">
        <v>145</v>
      </c>
      <c r="E94" s="52">
        <v>18</v>
      </c>
      <c r="F94">
        <v>14</v>
      </c>
      <c r="G94" s="52"/>
      <c r="H94" s="52">
        <v>18</v>
      </c>
      <c r="I94" s="52">
        <v>18</v>
      </c>
      <c r="J94" s="52">
        <f>Table13[[#This Row],[12/31/2022]]+1</f>
        <v>19</v>
      </c>
      <c r="K94" s="52">
        <f>Table13[[#This Row],[6/30/2023]]+0</f>
        <v>18</v>
      </c>
      <c r="L94" s="52">
        <v>10</v>
      </c>
      <c r="M94" s="52">
        <f>MAX(Table13[[#This Row],[Growth Goal]:[Min Need Goal]])</f>
        <v>19</v>
      </c>
      <c r="N94" s="52">
        <f>Table13[[#This Row],[End Goal]]-Table13[[#This Row],[6/30/2023]]</f>
        <v>1</v>
      </c>
      <c r="O94" s="4">
        <v>0</v>
      </c>
      <c r="P94" s="4">
        <v>0</v>
      </c>
      <c r="Q94" s="4">
        <f>Table13[[#This Row],[2022 Sales]]*2</f>
        <v>0</v>
      </c>
      <c r="R94" s="52">
        <f>IF(Table13[[#This Row],[Double 2022]]&lt;4000,4000,0)</f>
        <v>4000</v>
      </c>
      <c r="S94" s="4">
        <f>MAX(Table13[[#This Row],[Double 2022]:[Min 4K]])</f>
        <v>4000</v>
      </c>
      <c r="T94" s="66">
        <f>IF(Table13[[#This Row],[Max of goals]]&gt;15000,15000,Table13[[#This Row],[Max of goals]])</f>
        <v>4000</v>
      </c>
    </row>
    <row r="95" spans="1:20" x14ac:dyDescent="0.3">
      <c r="A95" t="s">
        <v>305</v>
      </c>
      <c r="B95" t="s">
        <v>57</v>
      </c>
      <c r="C95" t="s">
        <v>117</v>
      </c>
      <c r="D95" t="s">
        <v>146</v>
      </c>
      <c r="E95" s="52">
        <v>31</v>
      </c>
      <c r="F95">
        <v>30</v>
      </c>
      <c r="G95" s="52"/>
      <c r="H95" s="52">
        <v>34</v>
      </c>
      <c r="I95" s="52">
        <v>32</v>
      </c>
      <c r="J95" s="52">
        <f>Table13[[#This Row],[12/31/2022]]+1</f>
        <v>35</v>
      </c>
      <c r="K95" s="52">
        <f>Table13[[#This Row],[6/30/2023]]+0</f>
        <v>32</v>
      </c>
      <c r="L95" s="52">
        <v>10</v>
      </c>
      <c r="M95" s="52">
        <f>MAX(Table13[[#This Row],[Growth Goal]:[Min Need Goal]])</f>
        <v>35</v>
      </c>
      <c r="N95" s="52">
        <f>Table13[[#This Row],[End Goal]]-Table13[[#This Row],[6/30/2023]]</f>
        <v>3</v>
      </c>
      <c r="O95" s="4">
        <v>2950</v>
      </c>
      <c r="P95" s="4">
        <v>2155</v>
      </c>
      <c r="Q95" s="4">
        <f>Table13[[#This Row],[2022 Sales]]*2</f>
        <v>4310</v>
      </c>
      <c r="R95" s="52">
        <f>IF(Table13[[#This Row],[Double 2022]]&lt;4000,4000,0)</f>
        <v>0</v>
      </c>
      <c r="S95" s="4">
        <f>MAX(Table13[[#This Row],[Double 2022]:[Min 4K]])</f>
        <v>4310</v>
      </c>
      <c r="T95" s="66">
        <f>IF(Table13[[#This Row],[Max of goals]]&gt;15000,15000,Table13[[#This Row],[Max of goals]])</f>
        <v>4310</v>
      </c>
    </row>
    <row r="96" spans="1:20" x14ac:dyDescent="0.3">
      <c r="A96" t="s">
        <v>306</v>
      </c>
      <c r="B96" t="s">
        <v>60</v>
      </c>
      <c r="C96" t="s">
        <v>117</v>
      </c>
      <c r="D96" t="s">
        <v>147</v>
      </c>
      <c r="E96" s="52">
        <v>32</v>
      </c>
      <c r="F96">
        <v>21</v>
      </c>
      <c r="G96" s="52"/>
      <c r="H96" s="52">
        <v>23</v>
      </c>
      <c r="I96" s="52">
        <v>22</v>
      </c>
      <c r="J96" s="52">
        <f>Table13[[#This Row],[12/31/2022]]+1</f>
        <v>24</v>
      </c>
      <c r="K96" s="52">
        <f>Table13[[#This Row],[6/30/2023]]+0</f>
        <v>22</v>
      </c>
      <c r="L96" s="52">
        <v>10</v>
      </c>
      <c r="M96" s="52">
        <f>MAX(Table13[[#This Row],[Growth Goal]:[Min Need Goal]])</f>
        <v>24</v>
      </c>
      <c r="N96" s="52">
        <f>Table13[[#This Row],[End Goal]]-Table13[[#This Row],[6/30/2023]]</f>
        <v>2</v>
      </c>
      <c r="O96" s="4">
        <v>0</v>
      </c>
      <c r="P96" s="4">
        <v>0</v>
      </c>
      <c r="Q96" s="4">
        <f>Table13[[#This Row],[2022 Sales]]*2</f>
        <v>0</v>
      </c>
      <c r="R96" s="52">
        <f>IF(Table13[[#This Row],[Double 2022]]&lt;4000,4000,0)</f>
        <v>4000</v>
      </c>
      <c r="S96" s="4">
        <f>MAX(Table13[[#This Row],[Double 2022]:[Min 4K]])</f>
        <v>4000</v>
      </c>
      <c r="T96" s="66">
        <f>IF(Table13[[#This Row],[Max of goals]]&gt;15000,15000,Table13[[#This Row],[Max of goals]])</f>
        <v>4000</v>
      </c>
    </row>
    <row r="97" spans="1:20" x14ac:dyDescent="0.3">
      <c r="A97" t="s">
        <v>307</v>
      </c>
      <c r="B97" t="s">
        <v>50</v>
      </c>
      <c r="C97" t="s">
        <v>117</v>
      </c>
      <c r="D97" t="s">
        <v>148</v>
      </c>
      <c r="E97" s="52">
        <v>5</v>
      </c>
      <c r="F97">
        <v>4</v>
      </c>
      <c r="G97" s="52"/>
      <c r="H97" s="52">
        <v>5</v>
      </c>
      <c r="I97" s="52">
        <v>5</v>
      </c>
      <c r="J97" s="52">
        <f>Table13[[#This Row],[12/31/2022]]+1</f>
        <v>6</v>
      </c>
      <c r="K97" s="52">
        <f>Table13[[#This Row],[6/30/2023]]+0</f>
        <v>5</v>
      </c>
      <c r="L97" s="52">
        <v>10</v>
      </c>
      <c r="M97" s="52">
        <f>MAX(Table13[[#This Row],[Growth Goal]:[Min Need Goal]])</f>
        <v>10</v>
      </c>
      <c r="N97" s="52">
        <f>Table13[[#This Row],[End Goal]]-Table13[[#This Row],[6/30/2023]]</f>
        <v>5</v>
      </c>
      <c r="O97" s="4">
        <v>1445</v>
      </c>
      <c r="P97" s="4">
        <v>2445</v>
      </c>
      <c r="Q97" s="4">
        <f>Table13[[#This Row],[2022 Sales]]*2</f>
        <v>4890</v>
      </c>
      <c r="R97" s="52">
        <f>IF(Table13[[#This Row],[Double 2022]]&lt;4000,4000,0)</f>
        <v>0</v>
      </c>
      <c r="S97" s="4">
        <f>MAX(Table13[[#This Row],[Double 2022]:[Min 4K]])</f>
        <v>4890</v>
      </c>
      <c r="T97" s="66">
        <f>IF(Table13[[#This Row],[Max of goals]]&gt;15000,15000,Table13[[#This Row],[Max of goals]])</f>
        <v>4890</v>
      </c>
    </row>
    <row r="98" spans="1:20" x14ac:dyDescent="0.3">
      <c r="A98" t="s">
        <v>308</v>
      </c>
      <c r="B98" t="s">
        <v>60</v>
      </c>
      <c r="C98" t="s">
        <v>117</v>
      </c>
      <c r="D98" t="s">
        <v>149</v>
      </c>
      <c r="E98" s="52">
        <v>7</v>
      </c>
      <c r="F98">
        <v>8</v>
      </c>
      <c r="G98" s="52"/>
      <c r="H98" s="52">
        <v>8</v>
      </c>
      <c r="I98" s="52">
        <v>6</v>
      </c>
      <c r="J98" s="52">
        <f>Table13[[#This Row],[12/31/2022]]+1</f>
        <v>9</v>
      </c>
      <c r="K98" s="52">
        <f>Table13[[#This Row],[6/30/2023]]+0</f>
        <v>6</v>
      </c>
      <c r="L98" s="52">
        <v>10</v>
      </c>
      <c r="M98" s="52">
        <f>MAX(Table13[[#This Row],[Growth Goal]:[Min Need Goal]])</f>
        <v>10</v>
      </c>
      <c r="N98" s="52">
        <f>Table13[[#This Row],[End Goal]]-Table13[[#This Row],[6/30/2023]]</f>
        <v>4</v>
      </c>
      <c r="O98" s="4">
        <v>0</v>
      </c>
      <c r="P98" s="4">
        <v>0</v>
      </c>
      <c r="Q98" s="4">
        <f>Table13[[#This Row],[2022 Sales]]*2</f>
        <v>0</v>
      </c>
      <c r="R98" s="52">
        <f>IF(Table13[[#This Row],[Double 2022]]&lt;4000,4000,0)</f>
        <v>4000</v>
      </c>
      <c r="S98" s="4">
        <f>MAX(Table13[[#This Row],[Double 2022]:[Min 4K]])</f>
        <v>4000</v>
      </c>
      <c r="T98" s="66">
        <f>IF(Table13[[#This Row],[Max of goals]]&gt;15000,15000,Table13[[#This Row],[Max of goals]])</f>
        <v>4000</v>
      </c>
    </row>
    <row r="99" spans="1:20" x14ac:dyDescent="0.3">
      <c r="A99" t="s">
        <v>309</v>
      </c>
      <c r="B99" t="s">
        <v>50</v>
      </c>
      <c r="C99" t="s">
        <v>117</v>
      </c>
      <c r="D99" t="s">
        <v>150</v>
      </c>
      <c r="E99" s="52">
        <v>12</v>
      </c>
      <c r="F99">
        <v>9</v>
      </c>
      <c r="G99" s="52"/>
      <c r="H99" s="52">
        <v>9</v>
      </c>
      <c r="I99" s="52">
        <v>10</v>
      </c>
      <c r="J99" s="52">
        <f>Table13[[#This Row],[12/31/2022]]+1</f>
        <v>10</v>
      </c>
      <c r="K99" s="52">
        <f>Table13[[#This Row],[6/30/2023]]+0</f>
        <v>10</v>
      </c>
      <c r="L99" s="52">
        <v>10</v>
      </c>
      <c r="M99" s="52">
        <f>MAX(Table13[[#This Row],[Growth Goal]:[Min Need Goal]])</f>
        <v>10</v>
      </c>
      <c r="N99" s="52">
        <f>Table13[[#This Row],[End Goal]]-Table13[[#This Row],[6/30/2023]]</f>
        <v>0</v>
      </c>
      <c r="O99" s="4">
        <v>0</v>
      </c>
      <c r="P99" s="4">
        <v>0</v>
      </c>
      <c r="Q99" s="4">
        <f>Table13[[#This Row],[2022 Sales]]*2</f>
        <v>0</v>
      </c>
      <c r="R99" s="52">
        <f>IF(Table13[[#This Row],[Double 2022]]&lt;4000,4000,0)</f>
        <v>4000</v>
      </c>
      <c r="S99" s="4">
        <f>MAX(Table13[[#This Row],[Double 2022]:[Min 4K]])</f>
        <v>4000</v>
      </c>
      <c r="T99" s="66">
        <f>IF(Table13[[#This Row],[Max of goals]]&gt;15000,15000,Table13[[#This Row],[Max of goals]])</f>
        <v>4000</v>
      </c>
    </row>
    <row r="100" spans="1:20" x14ac:dyDescent="0.3">
      <c r="A100" t="s">
        <v>310</v>
      </c>
      <c r="B100" t="s">
        <v>60</v>
      </c>
      <c r="C100" t="s">
        <v>117</v>
      </c>
      <c r="D100" t="s">
        <v>151</v>
      </c>
      <c r="E100" s="52">
        <v>23</v>
      </c>
      <c r="F100">
        <v>16</v>
      </c>
      <c r="G100" s="52"/>
      <c r="H100" s="52">
        <v>16</v>
      </c>
      <c r="I100" s="52">
        <v>11</v>
      </c>
      <c r="J100" s="52">
        <f>Table13[[#This Row],[12/31/2022]]+1</f>
        <v>17</v>
      </c>
      <c r="K100" s="52">
        <f>Table13[[#This Row],[6/30/2023]]+0</f>
        <v>11</v>
      </c>
      <c r="L100" s="52">
        <v>10</v>
      </c>
      <c r="M100" s="52">
        <f>MAX(Table13[[#This Row],[Growth Goal]:[Min Need Goal]])</f>
        <v>17</v>
      </c>
      <c r="N100" s="52">
        <f>Table13[[#This Row],[End Goal]]-Table13[[#This Row],[6/30/2023]]</f>
        <v>6</v>
      </c>
      <c r="O100" s="4">
        <v>0</v>
      </c>
      <c r="P100" s="4">
        <v>0</v>
      </c>
      <c r="Q100" s="4">
        <f>Table13[[#This Row],[2022 Sales]]*2</f>
        <v>0</v>
      </c>
      <c r="R100" s="52">
        <f>IF(Table13[[#This Row],[Double 2022]]&lt;4000,4000,0)</f>
        <v>4000</v>
      </c>
      <c r="S100" s="4">
        <f>MAX(Table13[[#This Row],[Double 2022]:[Min 4K]])</f>
        <v>4000</v>
      </c>
      <c r="T100" s="66">
        <f>IF(Table13[[#This Row],[Max of goals]]&gt;15000,15000,Table13[[#This Row],[Max of goals]])</f>
        <v>4000</v>
      </c>
    </row>
    <row r="101" spans="1:20" x14ac:dyDescent="0.3">
      <c r="A101" t="s">
        <v>311</v>
      </c>
      <c r="B101" t="s">
        <v>54</v>
      </c>
      <c r="C101" t="s">
        <v>117</v>
      </c>
      <c r="D101" t="s">
        <v>152</v>
      </c>
      <c r="E101" s="52">
        <v>15</v>
      </c>
      <c r="F101">
        <v>18</v>
      </c>
      <c r="G101" s="52"/>
      <c r="H101" s="52">
        <v>20</v>
      </c>
      <c r="I101" s="52">
        <v>15</v>
      </c>
      <c r="J101" s="52">
        <f>Table13[[#This Row],[12/31/2022]]+1</f>
        <v>21</v>
      </c>
      <c r="K101" s="52">
        <f>Table13[[#This Row],[6/30/2023]]+0</f>
        <v>15</v>
      </c>
      <c r="L101" s="52">
        <v>10</v>
      </c>
      <c r="M101" s="52">
        <f>MAX(Table13[[#This Row],[Growth Goal]:[Min Need Goal]])</f>
        <v>21</v>
      </c>
      <c r="N101" s="52">
        <f>Table13[[#This Row],[End Goal]]-Table13[[#This Row],[6/30/2023]]</f>
        <v>6</v>
      </c>
      <c r="O101" s="4">
        <v>5804.77</v>
      </c>
      <c r="P101" s="4">
        <v>4730</v>
      </c>
      <c r="Q101" s="4">
        <f>Table13[[#This Row],[2022 Sales]]*2</f>
        <v>9460</v>
      </c>
      <c r="R101" s="52">
        <f>IF(Table13[[#This Row],[Double 2022]]&lt;4000,4000,0)</f>
        <v>0</v>
      </c>
      <c r="S101" s="4">
        <f>MAX(Table13[[#This Row],[Double 2022]:[Min 4K]])</f>
        <v>9460</v>
      </c>
      <c r="T101" s="66">
        <f>IF(Table13[[#This Row],[Max of goals]]&gt;15000,15000,Table13[[#This Row],[Max of goals]])</f>
        <v>9460</v>
      </c>
    </row>
    <row r="102" spans="1:20" x14ac:dyDescent="0.3">
      <c r="A102" t="s">
        <v>312</v>
      </c>
      <c r="B102" t="s">
        <v>54</v>
      </c>
      <c r="C102" t="s">
        <v>117</v>
      </c>
      <c r="D102" t="s">
        <v>153</v>
      </c>
      <c r="E102" s="52">
        <v>42</v>
      </c>
      <c r="F102">
        <v>28</v>
      </c>
      <c r="G102" s="52"/>
      <c r="H102" s="52">
        <v>32</v>
      </c>
      <c r="I102" s="52">
        <v>22</v>
      </c>
      <c r="J102" s="52">
        <f>Table13[[#This Row],[12/31/2022]]+1</f>
        <v>33</v>
      </c>
      <c r="K102" s="52">
        <f>Table13[[#This Row],[6/30/2023]]+0</f>
        <v>22</v>
      </c>
      <c r="L102" s="52">
        <v>10</v>
      </c>
      <c r="M102" s="52">
        <f>MAX(Table13[[#This Row],[Growth Goal]:[Min Need Goal]])</f>
        <v>33</v>
      </c>
      <c r="N102" s="52">
        <f>Table13[[#This Row],[End Goal]]-Table13[[#This Row],[6/30/2023]]</f>
        <v>11</v>
      </c>
      <c r="O102" s="4">
        <v>5451.83</v>
      </c>
      <c r="P102" s="4">
        <v>2996</v>
      </c>
      <c r="Q102" s="4">
        <f>Table13[[#This Row],[2022 Sales]]*2</f>
        <v>5992</v>
      </c>
      <c r="R102" s="52">
        <f>IF(Table13[[#This Row],[Double 2022]]&lt;4000,4000,0)</f>
        <v>0</v>
      </c>
      <c r="S102" s="4">
        <f>MAX(Table13[[#This Row],[Double 2022]:[Min 4K]])</f>
        <v>5992</v>
      </c>
      <c r="T102" s="66">
        <f>IF(Table13[[#This Row],[Max of goals]]&gt;15000,15000,Table13[[#This Row],[Max of goals]])</f>
        <v>5992</v>
      </c>
    </row>
    <row r="103" spans="1:20" x14ac:dyDescent="0.3">
      <c r="A103" t="s">
        <v>313</v>
      </c>
      <c r="B103" t="s">
        <v>54</v>
      </c>
      <c r="C103" t="s">
        <v>117</v>
      </c>
      <c r="D103" t="s">
        <v>154</v>
      </c>
      <c r="E103" s="52">
        <v>6</v>
      </c>
      <c r="F103">
        <v>5</v>
      </c>
      <c r="G103" s="52"/>
      <c r="H103" s="52">
        <v>7</v>
      </c>
      <c r="I103" s="52">
        <v>6</v>
      </c>
      <c r="J103" s="52">
        <f>Table13[[#This Row],[12/31/2022]]+1</f>
        <v>8</v>
      </c>
      <c r="K103" s="52">
        <f>Table13[[#This Row],[6/30/2023]]+0</f>
        <v>6</v>
      </c>
      <c r="L103" s="52">
        <v>10</v>
      </c>
      <c r="M103" s="52">
        <f>MAX(Table13[[#This Row],[Growth Goal]:[Min Need Goal]])</f>
        <v>10</v>
      </c>
      <c r="N103" s="52">
        <f>Table13[[#This Row],[End Goal]]-Table13[[#This Row],[6/30/2023]]</f>
        <v>4</v>
      </c>
      <c r="O103" s="4">
        <v>1070</v>
      </c>
      <c r="P103" s="4">
        <v>0</v>
      </c>
      <c r="Q103" s="4">
        <f>Table13[[#This Row],[2022 Sales]]*2</f>
        <v>0</v>
      </c>
      <c r="R103" s="52">
        <f>IF(Table13[[#This Row],[Double 2022]]&lt;4000,4000,0)</f>
        <v>4000</v>
      </c>
      <c r="S103" s="4">
        <f>MAX(Table13[[#This Row],[Double 2022]:[Min 4K]])</f>
        <v>4000</v>
      </c>
      <c r="T103" s="66">
        <f>IF(Table13[[#This Row],[Max of goals]]&gt;15000,15000,Table13[[#This Row],[Max of goals]])</f>
        <v>4000</v>
      </c>
    </row>
    <row r="104" spans="1:20" x14ac:dyDescent="0.3">
      <c r="A104" t="s">
        <v>314</v>
      </c>
      <c r="B104" t="s">
        <v>60</v>
      </c>
      <c r="C104" t="s">
        <v>117</v>
      </c>
      <c r="D104" t="s">
        <v>155</v>
      </c>
      <c r="E104" s="52">
        <v>16</v>
      </c>
      <c r="F104">
        <v>13</v>
      </c>
      <c r="G104" s="52"/>
      <c r="H104" s="52">
        <v>13</v>
      </c>
      <c r="I104" s="52">
        <v>11</v>
      </c>
      <c r="J104" s="52">
        <f>Table13[[#This Row],[12/31/2022]]+1</f>
        <v>14</v>
      </c>
      <c r="K104" s="52">
        <f>Table13[[#This Row],[6/30/2023]]+0</f>
        <v>11</v>
      </c>
      <c r="L104" s="52">
        <v>10</v>
      </c>
      <c r="M104" s="52">
        <f>MAX(Table13[[#This Row],[Growth Goal]:[Min Need Goal]])</f>
        <v>14</v>
      </c>
      <c r="N104" s="52">
        <f>Table13[[#This Row],[End Goal]]-Table13[[#This Row],[6/30/2023]]</f>
        <v>3</v>
      </c>
      <c r="O104" s="4">
        <v>509.87</v>
      </c>
      <c r="P104" s="4">
        <v>2865</v>
      </c>
      <c r="Q104" s="4">
        <f>Table13[[#This Row],[2022 Sales]]*2</f>
        <v>5730</v>
      </c>
      <c r="R104" s="52">
        <f>IF(Table13[[#This Row],[Double 2022]]&lt;4000,4000,0)</f>
        <v>0</v>
      </c>
      <c r="S104" s="4">
        <f>MAX(Table13[[#This Row],[Double 2022]:[Min 4K]])</f>
        <v>5730</v>
      </c>
      <c r="T104" s="66">
        <f>IF(Table13[[#This Row],[Max of goals]]&gt;15000,15000,Table13[[#This Row],[Max of goals]])</f>
        <v>5730</v>
      </c>
    </row>
    <row r="105" spans="1:20" x14ac:dyDescent="0.3">
      <c r="A105" t="s">
        <v>315</v>
      </c>
      <c r="B105" t="s">
        <v>60</v>
      </c>
      <c r="C105" t="s">
        <v>117</v>
      </c>
      <c r="D105" t="s">
        <v>156</v>
      </c>
      <c r="E105" s="52">
        <v>22</v>
      </c>
      <c r="F105">
        <v>18</v>
      </c>
      <c r="G105" s="52"/>
      <c r="H105" s="52">
        <v>19</v>
      </c>
      <c r="I105" s="52">
        <v>13</v>
      </c>
      <c r="J105" s="52">
        <f>Table13[[#This Row],[12/31/2022]]+1</f>
        <v>20</v>
      </c>
      <c r="K105" s="52">
        <f>Table13[[#This Row],[6/30/2023]]+0</f>
        <v>13</v>
      </c>
      <c r="L105" s="52">
        <v>10</v>
      </c>
      <c r="M105" s="52">
        <f>MAX(Table13[[#This Row],[Growth Goal]:[Min Need Goal]])</f>
        <v>20</v>
      </c>
      <c r="N105" s="52">
        <f>Table13[[#This Row],[End Goal]]-Table13[[#This Row],[6/30/2023]]</f>
        <v>7</v>
      </c>
      <c r="O105" s="4">
        <v>0</v>
      </c>
      <c r="P105" s="4">
        <v>0</v>
      </c>
      <c r="Q105" s="4">
        <f>Table13[[#This Row],[2022 Sales]]*2</f>
        <v>0</v>
      </c>
      <c r="R105" s="52">
        <f>IF(Table13[[#This Row],[Double 2022]]&lt;4000,4000,0)</f>
        <v>4000</v>
      </c>
      <c r="S105" s="4">
        <f>MAX(Table13[[#This Row],[Double 2022]:[Min 4K]])</f>
        <v>4000</v>
      </c>
      <c r="T105" s="66">
        <f>IF(Table13[[#This Row],[Max of goals]]&gt;15000,15000,Table13[[#This Row],[Max of goals]])</f>
        <v>4000</v>
      </c>
    </row>
    <row r="106" spans="1:20" x14ac:dyDescent="0.3">
      <c r="A106" t="s">
        <v>316</v>
      </c>
      <c r="B106" t="s">
        <v>57</v>
      </c>
      <c r="C106" t="s">
        <v>117</v>
      </c>
      <c r="D106" t="s">
        <v>157</v>
      </c>
      <c r="E106" s="52">
        <v>33</v>
      </c>
      <c r="F106">
        <v>29</v>
      </c>
      <c r="G106" s="52"/>
      <c r="H106" s="52">
        <v>32</v>
      </c>
      <c r="I106" s="52">
        <v>42</v>
      </c>
      <c r="J106" s="52">
        <f>Table13[[#This Row],[12/31/2022]]+1</f>
        <v>33</v>
      </c>
      <c r="K106" s="52">
        <f>Table13[[#This Row],[6/30/2023]]+0</f>
        <v>42</v>
      </c>
      <c r="L106" s="52">
        <v>10</v>
      </c>
      <c r="M106" s="52">
        <f>MAX(Table13[[#This Row],[Growth Goal]:[Min Need Goal]])</f>
        <v>42</v>
      </c>
      <c r="N106" s="52">
        <f>Table13[[#This Row],[End Goal]]-Table13[[#This Row],[6/30/2023]]</f>
        <v>0</v>
      </c>
      <c r="O106" s="4">
        <v>0</v>
      </c>
      <c r="P106" s="4">
        <v>0</v>
      </c>
      <c r="Q106" s="4">
        <f>Table13[[#This Row],[2022 Sales]]*2</f>
        <v>0</v>
      </c>
      <c r="R106" s="52">
        <f>IF(Table13[[#This Row],[Double 2022]]&lt;4000,4000,0)</f>
        <v>4000</v>
      </c>
      <c r="S106" s="4">
        <f>MAX(Table13[[#This Row],[Double 2022]:[Min 4K]])</f>
        <v>4000</v>
      </c>
      <c r="T106" s="66">
        <f>IF(Table13[[#This Row],[Max of goals]]&gt;15000,15000,Table13[[#This Row],[Max of goals]])</f>
        <v>4000</v>
      </c>
    </row>
    <row r="107" spans="1:20" x14ac:dyDescent="0.3">
      <c r="A107" t="s">
        <v>317</v>
      </c>
      <c r="B107" t="s">
        <v>57</v>
      </c>
      <c r="C107" t="s">
        <v>117</v>
      </c>
      <c r="D107" t="s">
        <v>210</v>
      </c>
      <c r="E107" s="52"/>
      <c r="F107" s="52"/>
      <c r="G107" s="52"/>
      <c r="H107" s="52"/>
      <c r="I107" s="52">
        <v>4</v>
      </c>
      <c r="J107" s="52">
        <f>Table13[[#This Row],[12/31/2022]]+1</f>
        <v>1</v>
      </c>
      <c r="K107" s="52">
        <f>Table13[[#This Row],[6/30/2023]]+0</f>
        <v>4</v>
      </c>
      <c r="L107" s="52">
        <v>10</v>
      </c>
      <c r="M107" s="52">
        <f>MAX(Table13[[#This Row],[Growth Goal]:[Min Need Goal]])</f>
        <v>10</v>
      </c>
      <c r="N107" s="52">
        <f>Table13[[#This Row],[End Goal]]-Table13[[#This Row],[6/30/2023]]</f>
        <v>6</v>
      </c>
      <c r="P107" s="4">
        <v>0</v>
      </c>
      <c r="Q107" s="4">
        <f>Table13[[#This Row],[2022 Sales]]*2</f>
        <v>0</v>
      </c>
      <c r="R107" s="52">
        <f>IF(Table13[[#This Row],[Double 2022]]&lt;4000,4000,0)</f>
        <v>4000</v>
      </c>
      <c r="S107" s="4">
        <f>MAX(Table13[[#This Row],[Double 2022]:[Min 4K]])</f>
        <v>4000</v>
      </c>
      <c r="T107" s="66">
        <f>IF(Table13[[#This Row],[Max of goals]]&gt;15000,15000,Table13[[#This Row],[Max of goals]])</f>
        <v>4000</v>
      </c>
    </row>
    <row r="108" spans="1:20" x14ac:dyDescent="0.3">
      <c r="A108" t="s">
        <v>318</v>
      </c>
      <c r="B108" t="s">
        <v>54</v>
      </c>
      <c r="C108" t="s">
        <v>117</v>
      </c>
      <c r="D108" t="s">
        <v>158</v>
      </c>
      <c r="E108" s="52">
        <v>13</v>
      </c>
      <c r="F108">
        <v>17</v>
      </c>
      <c r="G108" s="52"/>
      <c r="H108" s="52">
        <v>19</v>
      </c>
      <c r="I108" s="52">
        <v>12</v>
      </c>
      <c r="J108" s="52">
        <f>Table13[[#This Row],[12/31/2022]]+1</f>
        <v>20</v>
      </c>
      <c r="K108" s="52">
        <f>Table13[[#This Row],[6/30/2023]]+0</f>
        <v>12</v>
      </c>
      <c r="L108" s="52">
        <v>10</v>
      </c>
      <c r="M108" s="52">
        <f>MAX(Table13[[#This Row],[Growth Goal]:[Min Need Goal]])</f>
        <v>20</v>
      </c>
      <c r="N108" s="52">
        <f>Table13[[#This Row],[End Goal]]-Table13[[#This Row],[6/30/2023]]</f>
        <v>8</v>
      </c>
      <c r="O108" s="4">
        <v>0</v>
      </c>
      <c r="P108" s="4">
        <v>260</v>
      </c>
      <c r="Q108" s="4">
        <f>Table13[[#This Row],[2022 Sales]]*2</f>
        <v>520</v>
      </c>
      <c r="R108" s="52">
        <f>IF(Table13[[#This Row],[Double 2022]]&lt;4000,4000,0)</f>
        <v>4000</v>
      </c>
      <c r="S108" s="4">
        <f>MAX(Table13[[#This Row],[Double 2022]:[Min 4K]])</f>
        <v>4000</v>
      </c>
      <c r="T108" s="66">
        <f>IF(Table13[[#This Row],[Max of goals]]&gt;15000,15000,Table13[[#This Row],[Max of goals]])</f>
        <v>4000</v>
      </c>
    </row>
    <row r="109" spans="1:20" x14ac:dyDescent="0.3">
      <c r="A109" t="s">
        <v>319</v>
      </c>
      <c r="B109" t="s">
        <v>54</v>
      </c>
      <c r="C109" t="s">
        <v>117</v>
      </c>
      <c r="D109" t="s">
        <v>159</v>
      </c>
      <c r="E109" s="52">
        <v>9</v>
      </c>
      <c r="F109">
        <v>7</v>
      </c>
      <c r="G109" s="52"/>
      <c r="H109" s="52">
        <v>7</v>
      </c>
      <c r="I109" s="52">
        <v>6</v>
      </c>
      <c r="J109" s="52">
        <f>Table13[[#This Row],[12/31/2022]]+1</f>
        <v>8</v>
      </c>
      <c r="K109" s="52">
        <f>Table13[[#This Row],[6/30/2023]]+0</f>
        <v>6</v>
      </c>
      <c r="L109" s="52">
        <v>10</v>
      </c>
      <c r="M109" s="52">
        <f>MAX(Table13[[#This Row],[Growth Goal]:[Min Need Goal]])</f>
        <v>10</v>
      </c>
      <c r="N109" s="52">
        <f>Table13[[#This Row],[End Goal]]-Table13[[#This Row],[6/30/2023]]</f>
        <v>4</v>
      </c>
      <c r="O109" s="4">
        <v>0</v>
      </c>
      <c r="P109" s="4">
        <v>0</v>
      </c>
      <c r="Q109" s="4">
        <f>Table13[[#This Row],[2022 Sales]]*2</f>
        <v>0</v>
      </c>
      <c r="R109" s="52">
        <f>IF(Table13[[#This Row],[Double 2022]]&lt;4000,4000,0)</f>
        <v>4000</v>
      </c>
      <c r="S109" s="4">
        <f>MAX(Table13[[#This Row],[Double 2022]:[Min 4K]])</f>
        <v>4000</v>
      </c>
      <c r="T109" s="66">
        <f>IF(Table13[[#This Row],[Max of goals]]&gt;15000,15000,Table13[[#This Row],[Max of goals]])</f>
        <v>4000</v>
      </c>
    </row>
    <row r="110" spans="1:20" x14ac:dyDescent="0.3">
      <c r="A110" t="s">
        <v>320</v>
      </c>
      <c r="B110" t="s">
        <v>54</v>
      </c>
      <c r="C110" t="s">
        <v>117</v>
      </c>
      <c r="D110" t="s">
        <v>160</v>
      </c>
      <c r="E110" s="52">
        <v>16</v>
      </c>
      <c r="F110">
        <v>14</v>
      </c>
      <c r="G110" s="52"/>
      <c r="H110" s="52">
        <v>15</v>
      </c>
      <c r="I110" s="52">
        <v>11</v>
      </c>
      <c r="J110" s="52">
        <f>Table13[[#This Row],[12/31/2022]]+1</f>
        <v>16</v>
      </c>
      <c r="K110" s="52">
        <f>Table13[[#This Row],[6/30/2023]]+0</f>
        <v>11</v>
      </c>
      <c r="L110" s="52">
        <v>10</v>
      </c>
      <c r="M110" s="52">
        <f>MAX(Table13[[#This Row],[Growth Goal]:[Min Need Goal]])</f>
        <v>16</v>
      </c>
      <c r="N110" s="52">
        <f>Table13[[#This Row],[End Goal]]-Table13[[#This Row],[6/30/2023]]</f>
        <v>5</v>
      </c>
      <c r="O110" s="4">
        <v>424.98</v>
      </c>
      <c r="P110" s="4">
        <v>0</v>
      </c>
      <c r="Q110" s="4">
        <f>Table13[[#This Row],[2022 Sales]]*2</f>
        <v>0</v>
      </c>
      <c r="R110" s="52">
        <f>IF(Table13[[#This Row],[Double 2022]]&lt;4000,4000,0)</f>
        <v>4000</v>
      </c>
      <c r="S110" s="4">
        <f>MAX(Table13[[#This Row],[Double 2022]:[Min 4K]])</f>
        <v>4000</v>
      </c>
      <c r="T110" s="66">
        <f>IF(Table13[[#This Row],[Max of goals]]&gt;15000,15000,Table13[[#This Row],[Max of goals]])</f>
        <v>4000</v>
      </c>
    </row>
    <row r="111" spans="1:20" x14ac:dyDescent="0.3">
      <c r="A111" t="s">
        <v>321</v>
      </c>
      <c r="B111" t="s">
        <v>54</v>
      </c>
      <c r="C111" t="s">
        <v>117</v>
      </c>
      <c r="D111" t="s">
        <v>161</v>
      </c>
      <c r="E111" s="52">
        <v>20</v>
      </c>
      <c r="F111">
        <v>14</v>
      </c>
      <c r="G111" s="52"/>
      <c r="H111" s="52">
        <v>15</v>
      </c>
      <c r="I111" s="52">
        <v>13</v>
      </c>
      <c r="J111" s="52">
        <f>Table13[[#This Row],[12/31/2022]]+1</f>
        <v>16</v>
      </c>
      <c r="K111" s="52">
        <f>Table13[[#This Row],[6/30/2023]]+0</f>
        <v>13</v>
      </c>
      <c r="L111" s="52">
        <v>10</v>
      </c>
      <c r="M111" s="52">
        <f>MAX(Table13[[#This Row],[Growth Goal]:[Min Need Goal]])</f>
        <v>16</v>
      </c>
      <c r="N111" s="52">
        <f>Table13[[#This Row],[End Goal]]-Table13[[#This Row],[6/30/2023]]</f>
        <v>3</v>
      </c>
      <c r="O111" s="4">
        <v>2634.75</v>
      </c>
      <c r="P111" s="4">
        <v>1274</v>
      </c>
      <c r="Q111" s="4">
        <f>Table13[[#This Row],[2022 Sales]]*2</f>
        <v>2548</v>
      </c>
      <c r="R111" s="52">
        <f>IF(Table13[[#This Row],[Double 2022]]&lt;4000,4000,0)</f>
        <v>4000</v>
      </c>
      <c r="S111" s="4">
        <f>MAX(Table13[[#This Row],[Double 2022]:[Min 4K]])</f>
        <v>4000</v>
      </c>
      <c r="T111" s="66">
        <f>IF(Table13[[#This Row],[Max of goals]]&gt;15000,15000,Table13[[#This Row],[Max of goals]])</f>
        <v>4000</v>
      </c>
    </row>
    <row r="112" spans="1:20" x14ac:dyDescent="0.3">
      <c r="A112" t="s">
        <v>322</v>
      </c>
      <c r="B112" t="s">
        <v>54</v>
      </c>
      <c r="C112" t="s">
        <v>117</v>
      </c>
      <c r="D112" t="s">
        <v>162</v>
      </c>
      <c r="E112" s="52">
        <v>25</v>
      </c>
      <c r="F112">
        <v>20</v>
      </c>
      <c r="G112" s="52"/>
      <c r="H112" s="52">
        <v>22</v>
      </c>
      <c r="I112" s="52">
        <v>22</v>
      </c>
      <c r="J112" s="52">
        <f>Table13[[#This Row],[12/31/2022]]+1</f>
        <v>23</v>
      </c>
      <c r="K112" s="52">
        <f>Table13[[#This Row],[6/30/2023]]+0</f>
        <v>22</v>
      </c>
      <c r="L112" s="52">
        <v>10</v>
      </c>
      <c r="M112" s="52">
        <f>MAX(Table13[[#This Row],[Growth Goal]:[Min Need Goal]])</f>
        <v>23</v>
      </c>
      <c r="N112" s="52">
        <f>Table13[[#This Row],[End Goal]]-Table13[[#This Row],[6/30/2023]]</f>
        <v>1</v>
      </c>
      <c r="O112" s="4">
        <v>16518.66</v>
      </c>
      <c r="P112" s="4">
        <v>20227</v>
      </c>
      <c r="Q112" s="4">
        <f>Table13[[#This Row],[2022 Sales]]*2</f>
        <v>40454</v>
      </c>
      <c r="R112" s="52">
        <f>IF(Table13[[#This Row],[Double 2022]]&lt;4000,4000,0)</f>
        <v>0</v>
      </c>
      <c r="S112" s="4">
        <f>MAX(Table13[[#This Row],[Double 2022]:[Min 4K]])</f>
        <v>40454</v>
      </c>
      <c r="T112" s="66">
        <f>IF(Table13[[#This Row],[Max of goals]]&gt;15000,15000,Table13[[#This Row],[Max of goals]])</f>
        <v>15000</v>
      </c>
    </row>
    <row r="113" spans="1:20" x14ac:dyDescent="0.3">
      <c r="A113" t="s">
        <v>323</v>
      </c>
      <c r="B113" t="s">
        <v>54</v>
      </c>
      <c r="C113" t="s">
        <v>117</v>
      </c>
      <c r="D113" t="s">
        <v>163</v>
      </c>
      <c r="E113" s="52">
        <v>10</v>
      </c>
      <c r="F113">
        <v>4</v>
      </c>
      <c r="G113" s="52"/>
      <c r="H113" s="52"/>
      <c r="I113" s="52"/>
      <c r="J113" s="52">
        <f>Table13[[#This Row],[12/31/2022]]+1</f>
        <v>1</v>
      </c>
      <c r="K113" s="52">
        <f>Table13[[#This Row],[6/30/2023]]+0</f>
        <v>0</v>
      </c>
      <c r="L113" s="52">
        <v>10</v>
      </c>
      <c r="M113" s="52">
        <f>MAX(Table13[[#This Row],[Growth Goal]:[Min Need Goal]])</f>
        <v>10</v>
      </c>
      <c r="N113" s="52">
        <f>Table13[[#This Row],[End Goal]]-Table13[[#This Row],[6/30/2023]]</f>
        <v>10</v>
      </c>
      <c r="O113" s="4">
        <v>2114.87</v>
      </c>
      <c r="P113" s="4">
        <v>0</v>
      </c>
      <c r="Q113" s="4">
        <f>Table13[[#This Row],[2022 Sales]]*2</f>
        <v>0</v>
      </c>
      <c r="R113" s="52">
        <f>IF(Table13[[#This Row],[Double 2022]]&lt;4000,4000,0)</f>
        <v>4000</v>
      </c>
      <c r="S113" s="4">
        <f>MAX(Table13[[#This Row],[Double 2022]:[Min 4K]])</f>
        <v>4000</v>
      </c>
      <c r="T113" s="66">
        <f>IF(Table13[[#This Row],[Max of goals]]&gt;15000,15000,Table13[[#This Row],[Max of goals]])</f>
        <v>4000</v>
      </c>
    </row>
    <row r="114" spans="1:20" x14ac:dyDescent="0.3">
      <c r="A114" t="s">
        <v>324</v>
      </c>
      <c r="B114" t="s">
        <v>54</v>
      </c>
      <c r="C114" t="s">
        <v>117</v>
      </c>
      <c r="D114" t="s">
        <v>164</v>
      </c>
      <c r="E114" s="52">
        <v>14</v>
      </c>
      <c r="F114">
        <v>8</v>
      </c>
      <c r="G114" s="52"/>
      <c r="H114" s="52">
        <v>10</v>
      </c>
      <c r="I114" s="52">
        <v>9</v>
      </c>
      <c r="J114" s="52">
        <f>Table13[[#This Row],[12/31/2022]]+1</f>
        <v>11</v>
      </c>
      <c r="K114" s="52">
        <f>Table13[[#This Row],[6/30/2023]]+0</f>
        <v>9</v>
      </c>
      <c r="L114" s="52">
        <v>10</v>
      </c>
      <c r="M114" s="52">
        <f>MAX(Table13[[#This Row],[Growth Goal]:[Min Need Goal]])</f>
        <v>11</v>
      </c>
      <c r="N114" s="52">
        <f>Table13[[#This Row],[End Goal]]-Table13[[#This Row],[6/30/2023]]</f>
        <v>2</v>
      </c>
      <c r="O114" s="4">
        <v>0</v>
      </c>
      <c r="P114" s="4">
        <v>0</v>
      </c>
      <c r="Q114" s="4">
        <f>Table13[[#This Row],[2022 Sales]]*2</f>
        <v>0</v>
      </c>
      <c r="R114" s="52">
        <f>IF(Table13[[#This Row],[Double 2022]]&lt;4000,4000,0)</f>
        <v>4000</v>
      </c>
      <c r="S114" s="4">
        <f>MAX(Table13[[#This Row],[Double 2022]:[Min 4K]])</f>
        <v>4000</v>
      </c>
      <c r="T114" s="66">
        <f>IF(Table13[[#This Row],[Max of goals]]&gt;15000,15000,Table13[[#This Row],[Max of goals]])</f>
        <v>4000</v>
      </c>
    </row>
    <row r="115" spans="1:20" x14ac:dyDescent="0.3">
      <c r="A115" t="s">
        <v>325</v>
      </c>
      <c r="B115" t="s">
        <v>60</v>
      </c>
      <c r="C115" t="s">
        <v>117</v>
      </c>
      <c r="D115" t="s">
        <v>165</v>
      </c>
      <c r="E115" s="52">
        <v>18</v>
      </c>
      <c r="F115">
        <v>18</v>
      </c>
      <c r="G115" s="52"/>
      <c r="H115" s="52">
        <v>21</v>
      </c>
      <c r="I115" s="52">
        <v>12</v>
      </c>
      <c r="J115" s="52">
        <f>Table13[[#This Row],[12/31/2022]]+1</f>
        <v>22</v>
      </c>
      <c r="K115" s="52">
        <f>Table13[[#This Row],[6/30/2023]]+0</f>
        <v>12</v>
      </c>
      <c r="L115" s="52">
        <v>10</v>
      </c>
      <c r="M115" s="52">
        <f>MAX(Table13[[#This Row],[Growth Goal]:[Min Need Goal]])</f>
        <v>22</v>
      </c>
      <c r="N115" s="52">
        <f>Table13[[#This Row],[End Goal]]-Table13[[#This Row],[6/30/2023]]</f>
        <v>10</v>
      </c>
      <c r="O115" s="4">
        <v>0</v>
      </c>
      <c r="P115" s="4">
        <v>0</v>
      </c>
      <c r="Q115" s="4">
        <f>Table13[[#This Row],[2022 Sales]]*2</f>
        <v>0</v>
      </c>
      <c r="R115" s="52">
        <f>IF(Table13[[#This Row],[Double 2022]]&lt;4000,4000,0)</f>
        <v>4000</v>
      </c>
      <c r="S115" s="4">
        <f>MAX(Table13[[#This Row],[Double 2022]:[Min 4K]])</f>
        <v>4000</v>
      </c>
      <c r="T115" s="66">
        <f>IF(Table13[[#This Row],[Max of goals]]&gt;15000,15000,Table13[[#This Row],[Max of goals]])</f>
        <v>4000</v>
      </c>
    </row>
    <row r="116" spans="1:20" x14ac:dyDescent="0.3">
      <c r="A116" t="s">
        <v>326</v>
      </c>
      <c r="B116" t="s">
        <v>54</v>
      </c>
      <c r="C116" t="s">
        <v>117</v>
      </c>
      <c r="D116" t="s">
        <v>166</v>
      </c>
      <c r="E116" s="52">
        <v>8</v>
      </c>
      <c r="F116">
        <v>9</v>
      </c>
      <c r="G116" s="52"/>
      <c r="H116" s="52">
        <v>9</v>
      </c>
      <c r="I116" s="52">
        <v>11</v>
      </c>
      <c r="J116" s="52">
        <f>Table13[[#This Row],[12/31/2022]]+1</f>
        <v>10</v>
      </c>
      <c r="K116" s="52">
        <f>Table13[[#This Row],[6/30/2023]]+0</f>
        <v>11</v>
      </c>
      <c r="L116" s="52">
        <v>10</v>
      </c>
      <c r="M116" s="52">
        <f>MAX(Table13[[#This Row],[Growth Goal]:[Min Need Goal]])</f>
        <v>11</v>
      </c>
      <c r="N116" s="52">
        <f>Table13[[#This Row],[End Goal]]-Table13[[#This Row],[6/30/2023]]</f>
        <v>0</v>
      </c>
      <c r="O116" s="4">
        <v>0</v>
      </c>
      <c r="P116" s="4">
        <v>0</v>
      </c>
      <c r="Q116" s="4">
        <f>Table13[[#This Row],[2022 Sales]]*2</f>
        <v>0</v>
      </c>
      <c r="R116" s="52">
        <f>IF(Table13[[#This Row],[Double 2022]]&lt;4000,4000,0)</f>
        <v>4000</v>
      </c>
      <c r="S116" s="4">
        <f>MAX(Table13[[#This Row],[Double 2022]:[Min 4K]])</f>
        <v>4000</v>
      </c>
      <c r="T116" s="66">
        <f>IF(Table13[[#This Row],[Max of goals]]&gt;15000,15000,Table13[[#This Row],[Max of goals]])</f>
        <v>4000</v>
      </c>
    </row>
    <row r="117" spans="1:20" x14ac:dyDescent="0.3">
      <c r="A117" t="s">
        <v>327</v>
      </c>
      <c r="B117" t="s">
        <v>57</v>
      </c>
      <c r="C117" t="s">
        <v>117</v>
      </c>
      <c r="D117" t="s">
        <v>167</v>
      </c>
      <c r="E117" s="52">
        <v>36</v>
      </c>
      <c r="F117">
        <v>28</v>
      </c>
      <c r="G117" s="52"/>
      <c r="H117" s="52">
        <v>31</v>
      </c>
      <c r="I117" s="52">
        <v>30</v>
      </c>
      <c r="J117" s="52">
        <f>Table13[[#This Row],[12/31/2022]]+1</f>
        <v>32</v>
      </c>
      <c r="K117" s="52">
        <f>Table13[[#This Row],[6/30/2023]]+0</f>
        <v>30</v>
      </c>
      <c r="L117" s="52">
        <v>10</v>
      </c>
      <c r="M117" s="52">
        <f>MAX(Table13[[#This Row],[Growth Goal]:[Min Need Goal]])</f>
        <v>32</v>
      </c>
      <c r="N117" s="52">
        <f>Table13[[#This Row],[End Goal]]-Table13[[#This Row],[6/30/2023]]</f>
        <v>2</v>
      </c>
      <c r="O117" s="4">
        <v>2902.73</v>
      </c>
      <c r="P117" s="4">
        <v>7077</v>
      </c>
      <c r="Q117" s="4">
        <f>Table13[[#This Row],[2022 Sales]]*2</f>
        <v>14154</v>
      </c>
      <c r="R117" s="52">
        <f>IF(Table13[[#This Row],[Double 2022]]&lt;4000,4000,0)</f>
        <v>0</v>
      </c>
      <c r="S117" s="4">
        <f>MAX(Table13[[#This Row],[Double 2022]:[Min 4K]])</f>
        <v>14154</v>
      </c>
      <c r="T117" s="66">
        <f>IF(Table13[[#This Row],[Max of goals]]&gt;15000,15000,Table13[[#This Row],[Max of goals]])</f>
        <v>14154</v>
      </c>
    </row>
    <row r="118" spans="1:20" x14ac:dyDescent="0.3">
      <c r="A118" t="s">
        <v>328</v>
      </c>
      <c r="B118" t="s">
        <v>60</v>
      </c>
      <c r="C118" t="s">
        <v>117</v>
      </c>
      <c r="D118" t="s">
        <v>168</v>
      </c>
      <c r="E118" s="52">
        <v>36</v>
      </c>
      <c r="F118">
        <v>35</v>
      </c>
      <c r="G118" s="52"/>
      <c r="H118" s="52">
        <v>38</v>
      </c>
      <c r="I118" s="52">
        <v>35</v>
      </c>
      <c r="J118" s="52">
        <f>Table13[[#This Row],[12/31/2022]]+1</f>
        <v>39</v>
      </c>
      <c r="K118" s="52">
        <f>Table13[[#This Row],[6/30/2023]]+0</f>
        <v>35</v>
      </c>
      <c r="L118" s="52">
        <v>10</v>
      </c>
      <c r="M118" s="52">
        <f>MAX(Table13[[#This Row],[Growth Goal]:[Min Need Goal]])</f>
        <v>39</v>
      </c>
      <c r="N118" s="52">
        <f>Table13[[#This Row],[End Goal]]-Table13[[#This Row],[6/30/2023]]</f>
        <v>4</v>
      </c>
      <c r="O118" s="4">
        <v>6054.67</v>
      </c>
      <c r="P118" s="4">
        <v>2626</v>
      </c>
      <c r="Q118" s="4">
        <f>Table13[[#This Row],[2022 Sales]]*2</f>
        <v>5252</v>
      </c>
      <c r="R118" s="52">
        <f>IF(Table13[[#This Row],[Double 2022]]&lt;4000,4000,0)</f>
        <v>0</v>
      </c>
      <c r="S118" s="4">
        <f>MAX(Table13[[#This Row],[Double 2022]:[Min 4K]])</f>
        <v>5252</v>
      </c>
      <c r="T118" s="66">
        <f>IF(Table13[[#This Row],[Max of goals]]&gt;15000,15000,Table13[[#This Row],[Max of goals]])</f>
        <v>5252</v>
      </c>
    </row>
    <row r="119" spans="1:20" x14ac:dyDescent="0.3">
      <c r="A119" t="s">
        <v>329</v>
      </c>
      <c r="B119" t="s">
        <v>60</v>
      </c>
      <c r="C119" t="s">
        <v>117</v>
      </c>
      <c r="D119" t="s">
        <v>169</v>
      </c>
      <c r="E119" s="52">
        <v>29</v>
      </c>
      <c r="F119">
        <v>36</v>
      </c>
      <c r="G119" s="52"/>
      <c r="H119" s="52">
        <v>37</v>
      </c>
      <c r="I119" s="52">
        <v>28</v>
      </c>
      <c r="J119" s="52">
        <f>Table13[[#This Row],[12/31/2022]]+1</f>
        <v>38</v>
      </c>
      <c r="K119" s="52">
        <f>Table13[[#This Row],[6/30/2023]]+0</f>
        <v>28</v>
      </c>
      <c r="L119" s="52">
        <v>10</v>
      </c>
      <c r="M119" s="52">
        <f>MAX(Table13[[#This Row],[Growth Goal]:[Min Need Goal]])</f>
        <v>38</v>
      </c>
      <c r="N119" s="52">
        <f>Table13[[#This Row],[End Goal]]-Table13[[#This Row],[6/30/2023]]</f>
        <v>10</v>
      </c>
      <c r="O119" s="4">
        <v>719.94</v>
      </c>
      <c r="P119" s="4">
        <v>210</v>
      </c>
      <c r="Q119" s="4">
        <f>Table13[[#This Row],[2022 Sales]]*2</f>
        <v>420</v>
      </c>
      <c r="R119" s="52">
        <f>IF(Table13[[#This Row],[Double 2022]]&lt;4000,4000,0)</f>
        <v>4000</v>
      </c>
      <c r="S119" s="4">
        <f>MAX(Table13[[#This Row],[Double 2022]:[Min 4K]])</f>
        <v>4000</v>
      </c>
      <c r="T119" s="66">
        <f>IF(Table13[[#This Row],[Max of goals]]&gt;15000,15000,Table13[[#This Row],[Max of goals]])</f>
        <v>4000</v>
      </c>
    </row>
    <row r="120" spans="1:20" x14ac:dyDescent="0.3">
      <c r="A120" t="s">
        <v>330</v>
      </c>
      <c r="B120" t="s">
        <v>50</v>
      </c>
      <c r="C120" t="s">
        <v>117</v>
      </c>
      <c r="D120" t="s">
        <v>170</v>
      </c>
      <c r="E120" s="52">
        <v>17</v>
      </c>
      <c r="F120">
        <v>13</v>
      </c>
      <c r="G120" s="52"/>
      <c r="H120" s="52">
        <v>14</v>
      </c>
      <c r="I120" s="52">
        <v>11</v>
      </c>
      <c r="J120" s="52">
        <f>Table13[[#This Row],[12/31/2022]]+1</f>
        <v>15</v>
      </c>
      <c r="K120" s="52">
        <f>Table13[[#This Row],[6/30/2023]]+0</f>
        <v>11</v>
      </c>
      <c r="L120" s="52">
        <v>10</v>
      </c>
      <c r="M120" s="52">
        <f>MAX(Table13[[#This Row],[Growth Goal]:[Min Need Goal]])</f>
        <v>15</v>
      </c>
      <c r="N120" s="52">
        <f>Table13[[#This Row],[End Goal]]-Table13[[#This Row],[6/30/2023]]</f>
        <v>4</v>
      </c>
      <c r="O120" s="4">
        <v>1829.57</v>
      </c>
      <c r="P120" s="4">
        <v>3377</v>
      </c>
      <c r="Q120" s="4">
        <f>Table13[[#This Row],[2022 Sales]]*2</f>
        <v>6754</v>
      </c>
      <c r="R120" s="52">
        <f>IF(Table13[[#This Row],[Double 2022]]&lt;4000,4000,0)</f>
        <v>0</v>
      </c>
      <c r="S120" s="4">
        <f>MAX(Table13[[#This Row],[Double 2022]:[Min 4K]])</f>
        <v>6754</v>
      </c>
      <c r="T120" s="66">
        <f>IF(Table13[[#This Row],[Max of goals]]&gt;15000,15000,Table13[[#This Row],[Max of goals]])</f>
        <v>6754</v>
      </c>
    </row>
    <row r="121" spans="1:20" x14ac:dyDescent="0.3">
      <c r="A121" t="s">
        <v>331</v>
      </c>
      <c r="B121" t="s">
        <v>50</v>
      </c>
      <c r="C121" t="s">
        <v>117</v>
      </c>
      <c r="D121" t="s">
        <v>171</v>
      </c>
      <c r="E121" s="52">
        <v>5</v>
      </c>
      <c r="F121">
        <v>3</v>
      </c>
      <c r="G121" s="52"/>
      <c r="H121" s="52"/>
      <c r="I121" s="52"/>
      <c r="J121" s="52">
        <f>Table13[[#This Row],[12/31/2022]]+1</f>
        <v>1</v>
      </c>
      <c r="K121" s="52">
        <f>Table13[[#This Row],[6/30/2023]]+0</f>
        <v>0</v>
      </c>
      <c r="L121" s="52">
        <v>10</v>
      </c>
      <c r="M121" s="52">
        <f>MAX(Table13[[#This Row],[Growth Goal]:[Min Need Goal]])</f>
        <v>10</v>
      </c>
      <c r="N121" s="52">
        <f>Table13[[#This Row],[End Goal]]-Table13[[#This Row],[6/30/2023]]</f>
        <v>10</v>
      </c>
      <c r="O121" s="4">
        <v>0</v>
      </c>
      <c r="P121" s="4">
        <v>0</v>
      </c>
      <c r="Q121" s="4">
        <f>Table13[[#This Row],[2022 Sales]]*2</f>
        <v>0</v>
      </c>
      <c r="R121" s="52">
        <f>IF(Table13[[#This Row],[Double 2022]]&lt;4000,4000,0)</f>
        <v>4000</v>
      </c>
      <c r="S121" s="4">
        <f>MAX(Table13[[#This Row],[Double 2022]:[Min 4K]])</f>
        <v>4000</v>
      </c>
      <c r="T121" s="66">
        <f>IF(Table13[[#This Row],[Max of goals]]&gt;15000,15000,Table13[[#This Row],[Max of goals]])</f>
        <v>4000</v>
      </c>
    </row>
    <row r="122" spans="1:20" x14ac:dyDescent="0.3">
      <c r="A122" t="s">
        <v>332</v>
      </c>
      <c r="B122" t="s">
        <v>57</v>
      </c>
      <c r="C122" t="s">
        <v>117</v>
      </c>
      <c r="D122" t="s">
        <v>172</v>
      </c>
      <c r="E122" s="52">
        <v>18</v>
      </c>
      <c r="F122">
        <v>21</v>
      </c>
      <c r="G122" s="52"/>
      <c r="H122" s="52">
        <v>26</v>
      </c>
      <c r="I122" s="52">
        <v>25</v>
      </c>
      <c r="J122" s="52">
        <f>Table13[[#This Row],[12/31/2022]]+1</f>
        <v>27</v>
      </c>
      <c r="K122" s="52">
        <f>Table13[[#This Row],[6/30/2023]]+0</f>
        <v>25</v>
      </c>
      <c r="L122" s="52">
        <v>10</v>
      </c>
      <c r="M122" s="52">
        <f>MAX(Table13[[#This Row],[Growth Goal]:[Min Need Goal]])</f>
        <v>27</v>
      </c>
      <c r="N122" s="52">
        <f>Table13[[#This Row],[End Goal]]-Table13[[#This Row],[6/30/2023]]</f>
        <v>2</v>
      </c>
      <c r="O122" s="4">
        <v>20319.54</v>
      </c>
      <c r="P122" s="4">
        <v>12238</v>
      </c>
      <c r="Q122" s="4">
        <f>Table13[[#This Row],[2022 Sales]]*2</f>
        <v>24476</v>
      </c>
      <c r="R122" s="52">
        <f>IF(Table13[[#This Row],[Double 2022]]&lt;4000,4000,0)</f>
        <v>0</v>
      </c>
      <c r="S122" s="4">
        <f>MAX(Table13[[#This Row],[Double 2022]:[Min 4K]])</f>
        <v>24476</v>
      </c>
      <c r="T122" s="66">
        <f>IF(Table13[[#This Row],[Max of goals]]&gt;15000,15000,Table13[[#This Row],[Max of goals]])</f>
        <v>15000</v>
      </c>
    </row>
    <row r="123" spans="1:20" x14ac:dyDescent="0.3">
      <c r="A123" t="s">
        <v>333</v>
      </c>
      <c r="B123" t="s">
        <v>57</v>
      </c>
      <c r="C123" t="s">
        <v>117</v>
      </c>
      <c r="D123" t="s">
        <v>173</v>
      </c>
      <c r="E123" s="52">
        <v>52</v>
      </c>
      <c r="F123">
        <v>53</v>
      </c>
      <c r="G123" s="52"/>
      <c r="H123" s="52">
        <v>57</v>
      </c>
      <c r="I123" s="52">
        <v>41</v>
      </c>
      <c r="J123" s="52">
        <f>Table13[[#This Row],[12/31/2022]]+1</f>
        <v>58</v>
      </c>
      <c r="K123" s="52">
        <f>Table13[[#This Row],[6/30/2023]]+0</f>
        <v>41</v>
      </c>
      <c r="L123" s="52">
        <v>10</v>
      </c>
      <c r="M123" s="52">
        <f>MAX(Table13[[#This Row],[Growth Goal]:[Min Need Goal]])</f>
        <v>58</v>
      </c>
      <c r="N123" s="52">
        <f>Table13[[#This Row],[End Goal]]-Table13[[#This Row],[6/30/2023]]</f>
        <v>17</v>
      </c>
      <c r="O123" s="4">
        <v>2607.88</v>
      </c>
      <c r="P123" s="4">
        <v>4919</v>
      </c>
      <c r="Q123" s="4">
        <f>Table13[[#This Row],[2022 Sales]]*2</f>
        <v>9838</v>
      </c>
      <c r="R123" s="52">
        <f>IF(Table13[[#This Row],[Double 2022]]&lt;4000,4000,0)</f>
        <v>0</v>
      </c>
      <c r="S123" s="4">
        <f>MAX(Table13[[#This Row],[Double 2022]:[Min 4K]])</f>
        <v>9838</v>
      </c>
      <c r="T123" s="66">
        <f>IF(Table13[[#This Row],[Max of goals]]&gt;15000,15000,Table13[[#This Row],[Max of goals]])</f>
        <v>9838</v>
      </c>
    </row>
    <row r="124" spans="1:20" x14ac:dyDescent="0.3">
      <c r="A124" t="s">
        <v>334</v>
      </c>
      <c r="B124" t="s">
        <v>50</v>
      </c>
      <c r="C124" t="s">
        <v>117</v>
      </c>
      <c r="D124" t="s">
        <v>174</v>
      </c>
      <c r="E124" s="52">
        <v>8</v>
      </c>
      <c r="F124">
        <v>7</v>
      </c>
      <c r="G124" s="52"/>
      <c r="H124" s="52">
        <v>8</v>
      </c>
      <c r="I124" s="52">
        <v>6</v>
      </c>
      <c r="J124" s="52">
        <f>Table13[[#This Row],[12/31/2022]]+1</f>
        <v>9</v>
      </c>
      <c r="K124" s="52">
        <f>Table13[[#This Row],[6/30/2023]]+0</f>
        <v>6</v>
      </c>
      <c r="L124" s="52">
        <v>10</v>
      </c>
      <c r="M124" s="52">
        <f>MAX(Table13[[#This Row],[Growth Goal]:[Min Need Goal]])</f>
        <v>10</v>
      </c>
      <c r="N124" s="52">
        <f>Table13[[#This Row],[End Goal]]-Table13[[#This Row],[6/30/2023]]</f>
        <v>4</v>
      </c>
      <c r="O124" s="4">
        <v>59.97</v>
      </c>
      <c r="P124" s="4">
        <v>0</v>
      </c>
      <c r="Q124" s="4">
        <f>Table13[[#This Row],[2022 Sales]]*2</f>
        <v>0</v>
      </c>
      <c r="R124" s="52">
        <f>IF(Table13[[#This Row],[Double 2022]]&lt;4000,4000,0)</f>
        <v>4000</v>
      </c>
      <c r="S124" s="4">
        <f>MAX(Table13[[#This Row],[Double 2022]:[Min 4K]])</f>
        <v>4000</v>
      </c>
      <c r="T124" s="66">
        <f>IF(Table13[[#This Row],[Max of goals]]&gt;15000,15000,Table13[[#This Row],[Max of goals]])</f>
        <v>4000</v>
      </c>
    </row>
    <row r="125" spans="1:20" x14ac:dyDescent="0.3">
      <c r="A125" t="s">
        <v>335</v>
      </c>
      <c r="B125" t="s">
        <v>60</v>
      </c>
      <c r="C125" t="s">
        <v>117</v>
      </c>
      <c r="D125" t="s">
        <v>175</v>
      </c>
      <c r="E125" s="52">
        <v>15</v>
      </c>
      <c r="F125">
        <v>12</v>
      </c>
      <c r="G125" s="52"/>
      <c r="H125" s="52"/>
      <c r="I125" s="52"/>
      <c r="J125" s="52">
        <f>Table13[[#This Row],[12/31/2022]]+1</f>
        <v>1</v>
      </c>
      <c r="K125" s="52">
        <f>Table13[[#This Row],[6/30/2023]]+0</f>
        <v>0</v>
      </c>
      <c r="L125" s="52">
        <v>10</v>
      </c>
      <c r="M125" s="52">
        <f>MAX(Table13[[#This Row],[Growth Goal]:[Min Need Goal]])</f>
        <v>10</v>
      </c>
      <c r="N125" s="52">
        <f>Table13[[#This Row],[End Goal]]-Table13[[#This Row],[6/30/2023]]</f>
        <v>10</v>
      </c>
      <c r="O125" s="4">
        <v>2554.9499999999998</v>
      </c>
      <c r="P125" s="4">
        <v>0</v>
      </c>
      <c r="Q125" s="4">
        <f>Table13[[#This Row],[2022 Sales]]*2</f>
        <v>0</v>
      </c>
      <c r="R125" s="52">
        <f>IF(Table13[[#This Row],[Double 2022]]&lt;4000,4000,0)</f>
        <v>4000</v>
      </c>
      <c r="S125" s="4">
        <f>MAX(Table13[[#This Row],[Double 2022]:[Min 4K]])</f>
        <v>4000</v>
      </c>
      <c r="T125" s="66">
        <f>IF(Table13[[#This Row],[Max of goals]]&gt;15000,15000,Table13[[#This Row],[Max of goals]])</f>
        <v>4000</v>
      </c>
    </row>
    <row r="126" spans="1:20" x14ac:dyDescent="0.3">
      <c r="A126" t="s">
        <v>336</v>
      </c>
      <c r="B126" t="s">
        <v>57</v>
      </c>
      <c r="C126" t="s">
        <v>117</v>
      </c>
      <c r="D126" t="s">
        <v>176</v>
      </c>
      <c r="E126" s="52">
        <v>7</v>
      </c>
      <c r="F126">
        <v>10</v>
      </c>
      <c r="G126" s="52"/>
      <c r="H126" s="52">
        <v>12</v>
      </c>
      <c r="I126" s="52">
        <v>9</v>
      </c>
      <c r="J126" s="52">
        <f>Table13[[#This Row],[12/31/2022]]+1</f>
        <v>13</v>
      </c>
      <c r="K126" s="52">
        <f>Table13[[#This Row],[6/30/2023]]+0</f>
        <v>9</v>
      </c>
      <c r="L126" s="52">
        <v>10</v>
      </c>
      <c r="M126" s="52">
        <f>MAX(Table13[[#This Row],[Growth Goal]:[Min Need Goal]])</f>
        <v>13</v>
      </c>
      <c r="N126" s="52">
        <f>Table13[[#This Row],[End Goal]]-Table13[[#This Row],[6/30/2023]]</f>
        <v>4</v>
      </c>
      <c r="O126" s="4">
        <v>0</v>
      </c>
      <c r="P126" s="4">
        <v>3942</v>
      </c>
      <c r="Q126" s="4">
        <f>Table13[[#This Row],[2022 Sales]]*2</f>
        <v>7884</v>
      </c>
      <c r="R126" s="52">
        <f>IF(Table13[[#This Row],[Double 2022]]&lt;4000,4000,0)</f>
        <v>0</v>
      </c>
      <c r="S126" s="4">
        <f>MAX(Table13[[#This Row],[Double 2022]:[Min 4K]])</f>
        <v>7884</v>
      </c>
      <c r="T126" s="66">
        <f>IF(Table13[[#This Row],[Max of goals]]&gt;15000,15000,Table13[[#This Row],[Max of goals]])</f>
        <v>7884</v>
      </c>
    </row>
    <row r="127" spans="1:20" x14ac:dyDescent="0.3">
      <c r="A127" t="s">
        <v>337</v>
      </c>
      <c r="B127" t="s">
        <v>54</v>
      </c>
      <c r="C127" t="s">
        <v>117</v>
      </c>
      <c r="D127" t="s">
        <v>177</v>
      </c>
      <c r="E127" s="52">
        <v>10</v>
      </c>
      <c r="F127">
        <v>13</v>
      </c>
      <c r="G127" s="52"/>
      <c r="H127" s="52">
        <v>13</v>
      </c>
      <c r="I127" s="52">
        <v>10</v>
      </c>
      <c r="J127" s="52">
        <f>Table13[[#This Row],[12/31/2022]]+1</f>
        <v>14</v>
      </c>
      <c r="K127" s="52">
        <f>Table13[[#This Row],[6/30/2023]]+0</f>
        <v>10</v>
      </c>
      <c r="L127" s="52">
        <v>10</v>
      </c>
      <c r="M127" s="52">
        <f>MAX(Table13[[#This Row],[Growth Goal]:[Min Need Goal]])</f>
        <v>14</v>
      </c>
      <c r="N127" s="52">
        <f>Table13[[#This Row],[End Goal]]-Table13[[#This Row],[6/30/2023]]</f>
        <v>4</v>
      </c>
      <c r="O127" s="4">
        <v>2125</v>
      </c>
      <c r="P127" s="4">
        <v>610</v>
      </c>
      <c r="Q127" s="4">
        <f>Table13[[#This Row],[2022 Sales]]*2</f>
        <v>1220</v>
      </c>
      <c r="R127" s="52">
        <f>IF(Table13[[#This Row],[Double 2022]]&lt;4000,4000,0)</f>
        <v>4000</v>
      </c>
      <c r="S127" s="4">
        <f>MAX(Table13[[#This Row],[Double 2022]:[Min 4K]])</f>
        <v>4000</v>
      </c>
      <c r="T127" s="66">
        <f>IF(Table13[[#This Row],[Max of goals]]&gt;15000,15000,Table13[[#This Row],[Max of goals]])</f>
        <v>4000</v>
      </c>
    </row>
    <row r="128" spans="1:20" x14ac:dyDescent="0.3">
      <c r="A128" t="s">
        <v>338</v>
      </c>
      <c r="B128" t="s">
        <v>60</v>
      </c>
      <c r="C128" t="s">
        <v>117</v>
      </c>
      <c r="D128" t="s">
        <v>178</v>
      </c>
      <c r="E128" s="52">
        <v>22</v>
      </c>
      <c r="F128">
        <v>12</v>
      </c>
      <c r="G128" s="52"/>
      <c r="H128" s="52">
        <v>13</v>
      </c>
      <c r="I128" s="52">
        <v>18</v>
      </c>
      <c r="J128" s="52">
        <f>Table13[[#This Row],[12/31/2022]]+1</f>
        <v>14</v>
      </c>
      <c r="K128" s="52">
        <f>Table13[[#This Row],[6/30/2023]]+0</f>
        <v>18</v>
      </c>
      <c r="L128" s="52">
        <v>10</v>
      </c>
      <c r="M128" s="52">
        <f>MAX(Table13[[#This Row],[Growth Goal]:[Min Need Goal]])</f>
        <v>18</v>
      </c>
      <c r="N128" s="52">
        <f>Table13[[#This Row],[End Goal]]-Table13[[#This Row],[6/30/2023]]</f>
        <v>0</v>
      </c>
      <c r="O128" s="4">
        <v>5324.87</v>
      </c>
      <c r="P128" s="4">
        <v>5806</v>
      </c>
      <c r="Q128" s="4">
        <f>Table13[[#This Row],[2022 Sales]]*2</f>
        <v>11612</v>
      </c>
      <c r="R128" s="52">
        <f>IF(Table13[[#This Row],[Double 2022]]&lt;4000,4000,0)</f>
        <v>0</v>
      </c>
      <c r="S128" s="4">
        <f>MAX(Table13[[#This Row],[Double 2022]:[Min 4K]])</f>
        <v>11612</v>
      </c>
      <c r="T128" s="66">
        <f>IF(Table13[[#This Row],[Max of goals]]&gt;15000,15000,Table13[[#This Row],[Max of goals]])</f>
        <v>11612</v>
      </c>
    </row>
    <row r="129" spans="1:20" x14ac:dyDescent="0.3">
      <c r="A129" t="s">
        <v>339</v>
      </c>
      <c r="B129" t="s">
        <v>60</v>
      </c>
      <c r="C129" t="s">
        <v>117</v>
      </c>
      <c r="D129" t="s">
        <v>179</v>
      </c>
      <c r="E129" s="52">
        <v>8</v>
      </c>
      <c r="F129">
        <v>10</v>
      </c>
      <c r="G129" s="52"/>
      <c r="H129" s="52">
        <v>10</v>
      </c>
      <c r="I129" s="52">
        <v>8</v>
      </c>
      <c r="J129" s="52">
        <f>Table13[[#This Row],[12/31/2022]]+1</f>
        <v>11</v>
      </c>
      <c r="K129" s="52">
        <f>Table13[[#This Row],[6/30/2023]]+0</f>
        <v>8</v>
      </c>
      <c r="L129" s="52">
        <v>10</v>
      </c>
      <c r="M129" s="52">
        <f>MAX(Table13[[#This Row],[Growth Goal]:[Min Need Goal]])</f>
        <v>11</v>
      </c>
      <c r="N129" s="52">
        <f>Table13[[#This Row],[End Goal]]-Table13[[#This Row],[6/30/2023]]</f>
        <v>3</v>
      </c>
      <c r="O129" s="4">
        <v>2246.7600000000002</v>
      </c>
      <c r="P129" s="4">
        <v>3038</v>
      </c>
      <c r="Q129" s="4">
        <f>Table13[[#This Row],[2022 Sales]]*2</f>
        <v>6076</v>
      </c>
      <c r="R129" s="52">
        <f>IF(Table13[[#This Row],[Double 2022]]&lt;4000,4000,0)</f>
        <v>0</v>
      </c>
      <c r="S129" s="4">
        <f>MAX(Table13[[#This Row],[Double 2022]:[Min 4K]])</f>
        <v>6076</v>
      </c>
      <c r="T129" s="66">
        <f>IF(Table13[[#This Row],[Max of goals]]&gt;15000,15000,Table13[[#This Row],[Max of goals]])</f>
        <v>6076</v>
      </c>
    </row>
    <row r="130" spans="1:20" x14ac:dyDescent="0.3">
      <c r="A130" t="s">
        <v>340</v>
      </c>
      <c r="B130" t="s">
        <v>54</v>
      </c>
      <c r="C130" t="s">
        <v>117</v>
      </c>
      <c r="D130" t="s">
        <v>180</v>
      </c>
      <c r="E130" s="52">
        <v>0</v>
      </c>
      <c r="F130">
        <v>4</v>
      </c>
      <c r="G130" s="52"/>
      <c r="H130" s="52">
        <v>6</v>
      </c>
      <c r="I130" s="52">
        <v>3</v>
      </c>
      <c r="J130" s="52">
        <f>Table13[[#This Row],[12/31/2022]]+1</f>
        <v>7</v>
      </c>
      <c r="K130" s="52">
        <f>Table13[[#This Row],[6/30/2023]]+0</f>
        <v>3</v>
      </c>
      <c r="L130" s="52">
        <v>10</v>
      </c>
      <c r="M130" s="52">
        <f>MAX(Table13[[#This Row],[Growth Goal]:[Min Need Goal]])</f>
        <v>10</v>
      </c>
      <c r="N130" s="52">
        <f>Table13[[#This Row],[End Goal]]-Table13[[#This Row],[6/30/2023]]</f>
        <v>7</v>
      </c>
      <c r="O130" s="4">
        <v>0</v>
      </c>
      <c r="P130" s="4">
        <v>0</v>
      </c>
      <c r="Q130" s="4">
        <f>Table13[[#This Row],[2022 Sales]]*2</f>
        <v>0</v>
      </c>
      <c r="R130" s="52">
        <f>IF(Table13[[#This Row],[Double 2022]]&lt;4000,4000,0)</f>
        <v>4000</v>
      </c>
      <c r="S130" s="4">
        <f>MAX(Table13[[#This Row],[Double 2022]:[Min 4K]])</f>
        <v>4000</v>
      </c>
      <c r="T130" s="66">
        <f>IF(Table13[[#This Row],[Max of goals]]&gt;15000,15000,Table13[[#This Row],[Max of goals]])</f>
        <v>4000</v>
      </c>
    </row>
    <row r="131" spans="1:20" x14ac:dyDescent="0.3">
      <c r="A131" t="s">
        <v>341</v>
      </c>
      <c r="B131" t="s">
        <v>54</v>
      </c>
      <c r="C131" t="s">
        <v>117</v>
      </c>
      <c r="D131" t="s">
        <v>181</v>
      </c>
      <c r="E131" s="52">
        <v>10</v>
      </c>
      <c r="F131">
        <v>4</v>
      </c>
      <c r="G131" s="52"/>
      <c r="H131" s="52"/>
      <c r="I131" s="52"/>
      <c r="J131" s="52">
        <f>Table13[[#This Row],[12/31/2022]]+1</f>
        <v>1</v>
      </c>
      <c r="K131" s="52">
        <f>Table13[[#This Row],[6/30/2023]]+0</f>
        <v>0</v>
      </c>
      <c r="L131" s="52">
        <v>10</v>
      </c>
      <c r="M131" s="52">
        <f>MAX(Table13[[#This Row],[Growth Goal]:[Min Need Goal]])</f>
        <v>10</v>
      </c>
      <c r="N131" s="52">
        <f>Table13[[#This Row],[End Goal]]-Table13[[#This Row],[6/30/2023]]</f>
        <v>10</v>
      </c>
      <c r="O131" s="4">
        <v>264.91000000000003</v>
      </c>
      <c r="P131" s="4">
        <v>0</v>
      </c>
      <c r="Q131" s="4">
        <f>Table13[[#This Row],[2022 Sales]]*2</f>
        <v>0</v>
      </c>
      <c r="R131" s="52">
        <f>IF(Table13[[#This Row],[Double 2022]]&lt;4000,4000,0)</f>
        <v>4000</v>
      </c>
      <c r="S131" s="4">
        <f>MAX(Table13[[#This Row],[Double 2022]:[Min 4K]])</f>
        <v>4000</v>
      </c>
      <c r="T131" s="66">
        <f>IF(Table13[[#This Row],[Max of goals]]&gt;15000,15000,Table13[[#This Row],[Max of goals]])</f>
        <v>4000</v>
      </c>
    </row>
    <row r="132" spans="1:20" x14ac:dyDescent="0.3">
      <c r="A132" t="s">
        <v>342</v>
      </c>
      <c r="B132" t="s">
        <v>54</v>
      </c>
      <c r="C132" t="s">
        <v>117</v>
      </c>
      <c r="D132" t="s">
        <v>182</v>
      </c>
      <c r="E132" s="52">
        <v>6</v>
      </c>
      <c r="F132">
        <v>9</v>
      </c>
      <c r="G132" s="52"/>
      <c r="H132" s="52">
        <v>9</v>
      </c>
      <c r="I132" s="52">
        <v>11</v>
      </c>
      <c r="J132" s="52">
        <f>Table13[[#This Row],[12/31/2022]]+1</f>
        <v>10</v>
      </c>
      <c r="K132" s="52">
        <f>Table13[[#This Row],[6/30/2023]]+0</f>
        <v>11</v>
      </c>
      <c r="L132" s="52">
        <v>10</v>
      </c>
      <c r="M132" s="52">
        <f>MAX(Table13[[#This Row],[Growth Goal]:[Min Need Goal]])</f>
        <v>11</v>
      </c>
      <c r="N132" s="52">
        <f>Table13[[#This Row],[End Goal]]-Table13[[#This Row],[6/30/2023]]</f>
        <v>0</v>
      </c>
      <c r="O132" s="4">
        <v>0</v>
      </c>
      <c r="P132" s="4">
        <v>0</v>
      </c>
      <c r="Q132" s="4">
        <f>Table13[[#This Row],[2022 Sales]]*2</f>
        <v>0</v>
      </c>
      <c r="R132" s="52">
        <f>IF(Table13[[#This Row],[Double 2022]]&lt;4000,4000,0)</f>
        <v>4000</v>
      </c>
      <c r="S132" s="4">
        <f>MAX(Table13[[#This Row],[Double 2022]:[Min 4K]])</f>
        <v>4000</v>
      </c>
      <c r="T132" s="66">
        <f>IF(Table13[[#This Row],[Max of goals]]&gt;15000,15000,Table13[[#This Row],[Max of goals]])</f>
        <v>4000</v>
      </c>
    </row>
    <row r="133" spans="1:20" x14ac:dyDescent="0.3">
      <c r="A133" t="s">
        <v>343</v>
      </c>
      <c r="B133" t="s">
        <v>60</v>
      </c>
      <c r="C133" t="s">
        <v>117</v>
      </c>
      <c r="D133" t="s">
        <v>183</v>
      </c>
      <c r="E133" s="52">
        <v>14</v>
      </c>
      <c r="F133">
        <v>13</v>
      </c>
      <c r="G133" s="52"/>
      <c r="H133" s="52">
        <v>21</v>
      </c>
      <c r="I133" s="52">
        <v>20</v>
      </c>
      <c r="J133" s="52">
        <f>Table13[[#This Row],[12/31/2022]]+1</f>
        <v>22</v>
      </c>
      <c r="K133" s="52">
        <f>Table13[[#This Row],[6/30/2023]]+0</f>
        <v>20</v>
      </c>
      <c r="L133" s="52">
        <v>10</v>
      </c>
      <c r="M133" s="52">
        <f>MAX(Table13[[#This Row],[Growth Goal]:[Min Need Goal]])</f>
        <v>22</v>
      </c>
      <c r="N133" s="52">
        <f>Table13[[#This Row],[End Goal]]-Table13[[#This Row],[6/30/2023]]</f>
        <v>2</v>
      </c>
      <c r="O133" s="4">
        <v>0</v>
      </c>
      <c r="P133" s="4">
        <v>0</v>
      </c>
      <c r="Q133" s="4">
        <f>Table13[[#This Row],[2022 Sales]]*2</f>
        <v>0</v>
      </c>
      <c r="R133" s="52">
        <f>IF(Table13[[#This Row],[Double 2022]]&lt;4000,4000,0)</f>
        <v>4000</v>
      </c>
      <c r="S133" s="4">
        <f>MAX(Table13[[#This Row],[Double 2022]:[Min 4K]])</f>
        <v>4000</v>
      </c>
      <c r="T133" s="66">
        <f>IF(Table13[[#This Row],[Max of goals]]&gt;15000,15000,Table13[[#This Row],[Max of goals]])</f>
        <v>4000</v>
      </c>
    </row>
    <row r="134" spans="1:20" x14ac:dyDescent="0.3">
      <c r="A134" t="s">
        <v>344</v>
      </c>
      <c r="B134" t="s">
        <v>50</v>
      </c>
      <c r="C134" t="s">
        <v>117</v>
      </c>
      <c r="D134" t="s">
        <v>184</v>
      </c>
      <c r="E134" s="52">
        <v>5</v>
      </c>
      <c r="F134">
        <v>5</v>
      </c>
      <c r="G134" s="52"/>
      <c r="H134" s="52">
        <v>6</v>
      </c>
      <c r="I134" s="52">
        <v>3</v>
      </c>
      <c r="J134" s="52">
        <f>Table13[[#This Row],[12/31/2022]]+1</f>
        <v>7</v>
      </c>
      <c r="K134" s="52">
        <f>Table13[[#This Row],[6/30/2023]]+0</f>
        <v>3</v>
      </c>
      <c r="L134" s="52">
        <v>10</v>
      </c>
      <c r="M134" s="52">
        <f>MAX(Table13[[#This Row],[Growth Goal]:[Min Need Goal]])</f>
        <v>10</v>
      </c>
      <c r="N134" s="52">
        <f>Table13[[#This Row],[End Goal]]-Table13[[#This Row],[6/30/2023]]</f>
        <v>7</v>
      </c>
      <c r="O134" s="4">
        <v>0</v>
      </c>
      <c r="P134" s="4">
        <v>0</v>
      </c>
      <c r="Q134" s="4">
        <f>Table13[[#This Row],[2022 Sales]]*2</f>
        <v>0</v>
      </c>
      <c r="R134" s="52">
        <f>IF(Table13[[#This Row],[Double 2022]]&lt;4000,4000,0)</f>
        <v>4000</v>
      </c>
      <c r="S134" s="4">
        <f>MAX(Table13[[#This Row],[Double 2022]:[Min 4K]])</f>
        <v>4000</v>
      </c>
      <c r="T134" s="66">
        <f>IF(Table13[[#This Row],[Max of goals]]&gt;15000,15000,Table13[[#This Row],[Max of goals]])</f>
        <v>4000</v>
      </c>
    </row>
    <row r="135" spans="1:20" x14ac:dyDescent="0.3">
      <c r="A135" t="s">
        <v>345</v>
      </c>
      <c r="B135" t="s">
        <v>60</v>
      </c>
      <c r="C135" t="s">
        <v>117</v>
      </c>
      <c r="D135" t="s">
        <v>185</v>
      </c>
      <c r="E135" s="52">
        <v>5</v>
      </c>
      <c r="F135">
        <v>3</v>
      </c>
      <c r="G135" s="52"/>
      <c r="H135" s="52">
        <v>3</v>
      </c>
      <c r="I135" s="52">
        <v>2</v>
      </c>
      <c r="J135" s="52">
        <f>Table13[[#This Row],[12/31/2022]]+1</f>
        <v>4</v>
      </c>
      <c r="K135" s="52">
        <f>Table13[[#This Row],[6/30/2023]]+0</f>
        <v>2</v>
      </c>
      <c r="L135" s="52">
        <v>10</v>
      </c>
      <c r="M135" s="52">
        <f>MAX(Table13[[#This Row],[Growth Goal]:[Min Need Goal]])</f>
        <v>10</v>
      </c>
      <c r="N135" s="52">
        <f>Table13[[#This Row],[End Goal]]-Table13[[#This Row],[6/30/2023]]</f>
        <v>8</v>
      </c>
      <c r="O135" s="4">
        <v>0</v>
      </c>
      <c r="P135" s="4">
        <v>0</v>
      </c>
      <c r="Q135" s="4">
        <f>Table13[[#This Row],[2022 Sales]]*2</f>
        <v>0</v>
      </c>
      <c r="R135" s="52">
        <f>IF(Table13[[#This Row],[Double 2022]]&lt;4000,4000,0)</f>
        <v>4000</v>
      </c>
      <c r="S135" s="4">
        <f>MAX(Table13[[#This Row],[Double 2022]:[Min 4K]])</f>
        <v>4000</v>
      </c>
      <c r="T135" s="66">
        <f>IF(Table13[[#This Row],[Max of goals]]&gt;15000,15000,Table13[[#This Row],[Max of goals]])</f>
        <v>4000</v>
      </c>
    </row>
    <row r="136" spans="1:20" x14ac:dyDescent="0.3">
      <c r="A136" t="s">
        <v>346</v>
      </c>
      <c r="B136" t="s">
        <v>50</v>
      </c>
      <c r="C136" t="s">
        <v>117</v>
      </c>
      <c r="D136" t="s">
        <v>186</v>
      </c>
      <c r="E136" s="52">
        <v>11</v>
      </c>
      <c r="F136">
        <v>8</v>
      </c>
      <c r="G136" s="52"/>
      <c r="H136" s="52">
        <v>8</v>
      </c>
      <c r="I136" s="52">
        <v>9</v>
      </c>
      <c r="J136" s="52">
        <f>Table13[[#This Row],[12/31/2022]]+1</f>
        <v>9</v>
      </c>
      <c r="K136" s="52">
        <f>Table13[[#This Row],[6/30/2023]]+0</f>
        <v>9</v>
      </c>
      <c r="L136" s="52">
        <v>10</v>
      </c>
      <c r="M136" s="52">
        <f>MAX(Table13[[#This Row],[Growth Goal]:[Min Need Goal]])</f>
        <v>10</v>
      </c>
      <c r="N136" s="52">
        <f>Table13[[#This Row],[End Goal]]-Table13[[#This Row],[6/30/2023]]</f>
        <v>1</v>
      </c>
      <c r="O136" s="4">
        <v>264.94</v>
      </c>
      <c r="P136" s="4">
        <v>25</v>
      </c>
      <c r="Q136" s="4">
        <f>Table13[[#This Row],[2022 Sales]]*2</f>
        <v>50</v>
      </c>
      <c r="R136" s="52">
        <f>IF(Table13[[#This Row],[Double 2022]]&lt;4000,4000,0)</f>
        <v>4000</v>
      </c>
      <c r="S136" s="4">
        <f>MAX(Table13[[#This Row],[Double 2022]:[Min 4K]])</f>
        <v>4000</v>
      </c>
      <c r="T136" s="66">
        <f>IF(Table13[[#This Row],[Max of goals]]&gt;15000,15000,Table13[[#This Row],[Max of goals]])</f>
        <v>4000</v>
      </c>
    </row>
  </sheetData>
  <phoneticPr fontId="16" type="noConversion"/>
  <pageMargins left="0.7" right="0.7" top="0.75" bottom="0.75" header="0.3" footer="0.3"/>
  <legacy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5c6da9ed-95ff-4dcf-aef2-e9bc45a7eb6e" xsi:nil="true"/>
    <TaxCatchAll xmlns="8d9b2737-bd80-45cb-8de2-affc6139d68f" xsi:nil="true"/>
    <lcf76f155ced4ddcb4097134ff3c332f xmlns="5c6da9ed-95ff-4dcf-aef2-e9bc45a7eb6e">
      <Terms xmlns="http://schemas.microsoft.com/office/infopath/2007/PartnerControls"/>
    </lcf76f155ced4ddcb4097134ff3c332f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/ G n 6 U t Q 9 R Z O j A A A A 9 Q A A A B I A H A B D b 2 5 m a W c v U G F j a 2 F n Z S 5 4 b W w g o h g A K K A U A A A A A A A A A A A A A A A A A A A A A A A A A A A A h Y + x D o I w G I R f h X S n r d V B y U 8 Z X C U x I R r X p l R o h B 9 D i / B u D j 6 S r y B G U T f H + + 4 u u b t f b 5 A M d R V c T O t s g z G Z U U 4 C g 7 r J L R Y x 6 f w x X J J E w l b p k y p M M I b R R Y O z M S m 9 P 0 e M 9 X 1 P + z l t 2 o I J z m f s k G 4 y X Z p a h R a d V 6 g N + b T y / y 0 i Y f 8 a I w V d L a g Q g n J g E 4 P U 4 t c X 4 9 y n + w N h 3 V W + a 4 0 0 G O 4 y Y J M E 9 r 4 g H 1 B L A w Q U A A I A C A D 8 a f p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/ G n 6 U i i K R 7 g O A A A A E Q A A A B M A H A B G b 3 J t d W x h c y 9 T Z W N 0 a W 9 u M S 5 t I K I Y A C i g F A A A A A A A A A A A A A A A A A A A A A A A A A A A A C t O T S 7 J z M 9 T C I b Q h t Y A U E s B A i 0 A F A A C A A g A / G n 6 U t Q 9 R Z O j A A A A 9 Q A A A B I A A A A A A A A A A A A A A A A A A A A A A E N v b m Z p Z y 9 Q Y W N r Y W d l L n h t b F B L A Q I t A B Q A A g A I A P x p + l I P y u m r p A A A A O k A A A A T A A A A A A A A A A A A A A A A A O 8 A A A B b Q 2 9 u d G V u d F 9 U e X B l c 1 0 u e G 1 s U E s B A i 0 A F A A C A A g A / G n 6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K z O 9 V W e z 9 O h x P 4 X H W V 8 C c A A A A A A g A A A A A A A 2 Y A A M A A A A A Q A A A A + s R B F W u y m W 1 P w u Z c c x d 8 c A A A A A A E g A A A o A A A A B A A A A D 1 f u u b e g 3 Q t A e I 0 T R 6 G O F w U A A A A D f t x h e J 8 x T R e f 0 K D m 0 2 Q s l M W p 5 w y G A 8 C 0 L 6 A 3 U 6 b P U E g e m C e E 1 5 5 R G B Q b M Q h X 1 q e + 5 I f T / U 8 M 3 9 g I L z 5 p A o N e D I f G g r 9 w L I q z 8 P 1 J v x 5 3 s f F A A A A M r W e 5 B q o q I s G X s + U R j h 9 L 8 B n h 2 H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ADDF496B38684BB36406CD3EB10EB1" ma:contentTypeVersion="18" ma:contentTypeDescription="Create a new document." ma:contentTypeScope="" ma:versionID="4c765c5731cb2a294e7f1b51bfa5094b">
  <xsd:schema xmlns:xsd="http://www.w3.org/2001/XMLSchema" xmlns:xs="http://www.w3.org/2001/XMLSchema" xmlns:p="http://schemas.microsoft.com/office/2006/metadata/properties" xmlns:ns2="5c6da9ed-95ff-4dcf-aef2-e9bc45a7eb6e" xmlns:ns3="8d9b2737-bd80-45cb-8de2-affc6139d68f" targetNamespace="http://schemas.microsoft.com/office/2006/metadata/properties" ma:root="true" ma:fieldsID="9c17f7b23a47a21231b7def6947f22e7" ns2:_="" ns3:_="">
    <xsd:import namespace="5c6da9ed-95ff-4dcf-aef2-e9bc45a7eb6e"/>
    <xsd:import namespace="8d9b2737-bd80-45cb-8de2-affc6139d6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da9ed-95ff-4dcf-aef2-e9bc45a7eb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79308d4-bde5-4dca-adcb-0162404f86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b2737-bd80-45cb-8de2-affc6139d68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41dc1a6-416c-4c3f-b8dd-0cc7ede32858}" ma:internalName="TaxCatchAll" ma:showField="CatchAllData" ma:web="8d9b2737-bd80-45cb-8de2-affc6139d6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6AF39C-EC4A-44EE-A641-385441A2CA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4A9E49-41AD-401A-A120-8C2D78DEB47A}">
  <ds:schemaRefs>
    <ds:schemaRef ds:uri="http://schemas.microsoft.com/office/2006/metadata/properties"/>
    <ds:schemaRef ds:uri="http://schemas.microsoft.com/office/infopath/2007/PartnerControls"/>
    <ds:schemaRef ds:uri="b7457197-917c-40b5-bfbb-288f8fe4a4f6"/>
    <ds:schemaRef ds:uri="050e1cd7-096f-4df7-a31a-7d7d4b9e4c8d"/>
    <ds:schemaRef ds:uri="5c6da9ed-95ff-4dcf-aef2-e9bc45a7eb6e"/>
    <ds:schemaRef ds:uri="8d9b2737-bd80-45cb-8de2-affc6139d68f"/>
  </ds:schemaRefs>
</ds:datastoreItem>
</file>

<file path=customXml/itemProps3.xml><?xml version="1.0" encoding="utf-8"?>
<ds:datastoreItem xmlns:ds="http://schemas.openxmlformats.org/officeDocument/2006/customXml" ds:itemID="{8D842E2D-9834-4E04-AEFC-9F4D9F7EB311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9EC62DCC-77FA-4B4B-A7EA-7831FD707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6da9ed-95ff-4dcf-aef2-e9bc45a7eb6e"/>
    <ds:schemaRef ds:uri="8d9b2737-bd80-45cb-8de2-affc6139d6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d9008a0-7846-4989-a4c5-77cfad3f7e4e}" enabled="0" method="" siteId="{fd9008a0-7846-4989-a4c5-77cfad3f7e4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Show &amp; Deliver Kit</vt:lpstr>
      <vt:lpstr>Storefront </vt:lpstr>
      <vt:lpstr>Final Order</vt:lpstr>
      <vt:lpstr>Data</vt:lpstr>
      <vt:lpstr>'Final Order'!Print_Area</vt:lpstr>
      <vt:lpstr>'Show &amp; Deliver Kit'!Print_Area</vt:lpstr>
      <vt:lpstr>'Storefront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Brandon Vavra</dc:creator>
  <cp:lastModifiedBy>Jeremy Snook</cp:lastModifiedBy>
  <cp:lastPrinted>2022-08-02T19:52:08Z</cp:lastPrinted>
  <dcterms:created xsi:type="dcterms:W3CDTF">2021-07-26T14:17:05Z</dcterms:created>
  <dcterms:modified xsi:type="dcterms:W3CDTF">2025-07-31T18:18:21Z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0x01010007ADDF496B38684BB36406CD3EB10EB1</vt:lpwstr>
  </property>
  <property fmtid="{D5CDD505-2E9C-101B-9397-08002B2CF9AE}" pid="3" name="Order">
    <vt:r8>9229100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